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55" tabRatio="650" activeTab="0"/>
  </bookViews>
  <sheets>
    <sheet name="Contents" sheetId="1" r:id="rId1"/>
    <sheet name="BALANCE 1" sheetId="2" r:id="rId2"/>
    <sheet name="INCOME 2" sheetId="3" r:id="rId3"/>
    <sheet name="PRIMARY ACCOUNT 3a" sheetId="4" r:id="rId4"/>
    <sheet name="SECONDARY ACCOUNTS 3b" sheetId="5" r:id="rId5"/>
    <sheet name="CONTACT INFO 4" sheetId="6" r:id="rId6"/>
    <sheet name="COMP BAL DTL 5" sheetId="7" r:id="rId7"/>
    <sheet name="INVENTORY DTL 6" sheetId="8" r:id="rId8"/>
    <sheet name="REGALIA SALES DTL 7" sheetId="9" r:id="rId9"/>
    <sheet name="DEPR DTL 8" sheetId="10" r:id="rId10"/>
    <sheet name="TRANSFER IN 9" sheetId="11" r:id="rId11"/>
    <sheet name="TRANSFER OUT 10" sheetId="12" r:id="rId12"/>
    <sheet name="INCOME DTL 11a" sheetId="13" r:id="rId13"/>
    <sheet name="INCOME DTL 11b" sheetId="14" r:id="rId14"/>
    <sheet name="EXPENSE DTL 12a" sheetId="15" r:id="rId15"/>
    <sheet name="EXPENSE DTL 12b" sheetId="16" r:id="rId16"/>
    <sheet name="FINANCE COMM 13" sheetId="17" r:id="rId17"/>
    <sheet name="FUNDS 14" sheetId="18" r:id="rId18"/>
    <sheet name="NEWSLETTER 15" sheetId="19" r:id="rId19"/>
    <sheet name="COMMENTS" sheetId="20" r:id="rId20"/>
    <sheet name="TRANSFER IN 9b" sheetId="21" r:id="rId21"/>
    <sheet name="TRANSFER OUT 10b" sheetId="22" r:id="rId22"/>
    <sheet name="FreeForm" sheetId="23" r:id="rId23"/>
  </sheets>
  <definedNames>
    <definedName name="_xlnm.Print_Area" localSheetId="1">'BALANCE 1'!$C$2:$H$41</definedName>
    <definedName name="_xlnm.Print_Area" localSheetId="19">'COMMENTS'!$C$2:$C$31</definedName>
    <definedName name="_xlnm.Print_Area" localSheetId="6">'COMP BAL DTL 5'!$C$2:$G$57</definedName>
    <definedName name="_xlnm.Print_Area" localSheetId="5">'CONTACT INFO 4'!$C$2:$H$35</definedName>
    <definedName name="_xlnm.Print_Area" localSheetId="0">'Contents'!$E$2:$G$32</definedName>
    <definedName name="_xlnm.Print_Area" localSheetId="9">'DEPR DTL 8'!$D$2:$M$50</definedName>
    <definedName name="_xlnm.Print_Area" localSheetId="14">'EXPENSE DTL 12a'!$C$2:$F$56</definedName>
    <definedName name="_xlnm.Print_Area" localSheetId="15">'EXPENSE DTL 12b'!$C$2:$F$56</definedName>
    <definedName name="_xlnm.Print_Area" localSheetId="16">'FINANCE COMM 13'!$C$2:$F$55</definedName>
    <definedName name="_xlnm.Print_Area" localSheetId="17">'FUNDS 14'!$D$2:$F$57</definedName>
    <definedName name="_xlnm.Print_Area" localSheetId="2">'INCOME 2'!$C$2:$J$51</definedName>
    <definedName name="_xlnm.Print_Area" localSheetId="12">'INCOME DTL 11a'!$C$2:$E$53</definedName>
    <definedName name="_xlnm.Print_Area" localSheetId="13">'INCOME DTL 11b'!$C$2:$F$54</definedName>
    <definedName name="_xlnm.Print_Area" localSheetId="7">'INVENTORY DTL 6'!$C$2:$M$32</definedName>
    <definedName name="_xlnm.Print_Area" localSheetId="18">'NEWSLETTER 15'!$C$2:$I$59</definedName>
    <definedName name="_xlnm.Print_Area" localSheetId="3">'PRIMARY ACCOUNT 3a'!$C$2:$G$54</definedName>
    <definedName name="_xlnm.Print_Area" localSheetId="8">'REGALIA SALES DTL 7'!$C$2:$I$53</definedName>
    <definedName name="_xlnm.Print_Area" localSheetId="4">'SECONDARY ACCOUNTS 3b'!$C$2:$I$42</definedName>
    <definedName name="_xlnm.Print_Area" localSheetId="10">'TRANSFER IN 9'!$C$2:$F$55</definedName>
    <definedName name="_xlnm.Print_Area" localSheetId="20">'TRANSFER IN 9b'!$C$2:$F$54</definedName>
    <definedName name="_xlnm.Print_Area" localSheetId="11">'TRANSFER OUT 10'!$C$2:$F$53</definedName>
    <definedName name="_xlnm.Print_Area" localSheetId="21">'TRANSFER OUT 10b'!$C$2:$F$54</definedName>
    <definedName name="Z_AF4CA07E_586C_4CD5_BE81_153B30B5CDCE_.wvu.Cols" localSheetId="1" hidden="1">'BALANCE 1'!#REF!</definedName>
    <definedName name="Z_AF4CA07E_586C_4CD5_BE81_153B30B5CDCE_.wvu.Cols" localSheetId="9" hidden="1">'DEPR DTL 8'!#REF!</definedName>
    <definedName name="Z_AF4CA07E_586C_4CD5_BE81_153B30B5CDCE_.wvu.Cols" localSheetId="14" hidden="1">'EXPENSE DTL 12a'!#REF!</definedName>
    <definedName name="Z_AF4CA07E_586C_4CD5_BE81_153B30B5CDCE_.wvu.Cols" localSheetId="15" hidden="1">'EXPENSE DTL 12b'!#REF!</definedName>
    <definedName name="Z_AF4CA07E_586C_4CD5_BE81_153B30B5CDCE_.wvu.Cols" localSheetId="2" hidden="1">'INCOME 2'!#REF!</definedName>
    <definedName name="Z_AF4CA07E_586C_4CD5_BE81_153B30B5CDCE_.wvu.Cols" localSheetId="12" hidden="1">'INCOME DTL 11a'!#REF!</definedName>
    <definedName name="Z_AF4CA07E_586C_4CD5_BE81_153B30B5CDCE_.wvu.Cols" localSheetId="13" hidden="1">'INCOME DTL 11b'!#REF!</definedName>
    <definedName name="Z_AF4CA07E_586C_4CD5_BE81_153B30B5CDCE_.wvu.Cols" localSheetId="11" hidden="1">'TRANSFER OUT 10'!#REF!</definedName>
    <definedName name="Z_AF4CA07E_586C_4CD5_BE81_153B30B5CDCE_.wvu.Cols" localSheetId="21" hidden="1">'TRANSFER OUT 10b'!#REF!</definedName>
    <definedName name="Z_AF4CA07E_586C_4CD5_BE81_153B30B5CDCE_.wvu.PrintArea" localSheetId="1" hidden="1">'BALANCE 1'!$B$2:$I$41</definedName>
    <definedName name="Z_AF4CA07E_586C_4CD5_BE81_153B30B5CDCE_.wvu.PrintArea" localSheetId="19" hidden="1">'COMMENTS'!$C$2:$C$31</definedName>
    <definedName name="Z_AF4CA07E_586C_4CD5_BE81_153B30B5CDCE_.wvu.PrintArea" localSheetId="6" hidden="1">'COMP BAL DTL 5'!$C$2:$G$57</definedName>
    <definedName name="Z_AF4CA07E_586C_4CD5_BE81_153B30B5CDCE_.wvu.PrintArea" localSheetId="5" hidden="1">'CONTACT INFO 4'!$B$2:$I$35</definedName>
    <definedName name="Z_AF4CA07E_586C_4CD5_BE81_153B30B5CDCE_.wvu.PrintArea" localSheetId="0" hidden="1">'Contents'!$A$2:$C$62</definedName>
    <definedName name="Z_AF4CA07E_586C_4CD5_BE81_153B30B5CDCE_.wvu.PrintArea" localSheetId="9" hidden="1">'DEPR DTL 8'!$C$2:$N$49</definedName>
    <definedName name="Z_AF4CA07E_586C_4CD5_BE81_153B30B5CDCE_.wvu.PrintArea" localSheetId="14" hidden="1">'EXPENSE DTL 12a'!$B$2:$G$56</definedName>
    <definedName name="Z_AF4CA07E_586C_4CD5_BE81_153B30B5CDCE_.wvu.PrintArea" localSheetId="15" hidden="1">'EXPENSE DTL 12b'!$B$2:$G$56</definedName>
    <definedName name="Z_AF4CA07E_586C_4CD5_BE81_153B30B5CDCE_.wvu.PrintArea" localSheetId="16" hidden="1">'FINANCE COMM 13'!$B$2:$G$55</definedName>
    <definedName name="Z_AF4CA07E_586C_4CD5_BE81_153B30B5CDCE_.wvu.PrintArea" localSheetId="17" hidden="1">'FUNDS 14'!$D$2:$F$57</definedName>
    <definedName name="Z_AF4CA07E_586C_4CD5_BE81_153B30B5CDCE_.wvu.PrintArea" localSheetId="2" hidden="1">'INCOME 2'!$C$2:$J$50</definedName>
    <definedName name="Z_AF4CA07E_586C_4CD5_BE81_153B30B5CDCE_.wvu.PrintArea" localSheetId="12" hidden="1">'INCOME DTL 11a'!$C$2:$E$53</definedName>
    <definedName name="Z_AF4CA07E_586C_4CD5_BE81_153B30B5CDCE_.wvu.PrintArea" localSheetId="13" hidden="1">'INCOME DTL 11b'!$C$2:$F$54</definedName>
    <definedName name="Z_AF4CA07E_586C_4CD5_BE81_153B30B5CDCE_.wvu.PrintArea" localSheetId="7" hidden="1">'INVENTORY DTL 6'!$B$2:$N$32</definedName>
    <definedName name="Z_AF4CA07E_586C_4CD5_BE81_153B30B5CDCE_.wvu.PrintArea" localSheetId="18" hidden="1">'NEWSLETTER 15'!$C$2:$I$52</definedName>
    <definedName name="Z_AF4CA07E_586C_4CD5_BE81_153B30B5CDCE_.wvu.PrintArea" localSheetId="3" hidden="1">'PRIMARY ACCOUNT 3a'!$C$2:$G$54</definedName>
    <definedName name="Z_AF4CA07E_586C_4CD5_BE81_153B30B5CDCE_.wvu.PrintArea" localSheetId="8" hidden="1">'REGALIA SALES DTL 7'!$B$2:$J$53</definedName>
    <definedName name="Z_AF4CA07E_586C_4CD5_BE81_153B30B5CDCE_.wvu.PrintArea" localSheetId="4" hidden="1">'SECONDARY ACCOUNTS 3b'!$B$2:$J$42</definedName>
    <definedName name="Z_AF4CA07E_586C_4CD5_BE81_153B30B5CDCE_.wvu.PrintArea" localSheetId="10" hidden="1">'TRANSFER IN 9'!$B$2:$G$55</definedName>
    <definedName name="Z_AF4CA07E_586C_4CD5_BE81_153B30B5CDCE_.wvu.PrintArea" localSheetId="20" hidden="1">'TRANSFER IN 9b'!$B$2:$G$54</definedName>
    <definedName name="Z_AF4CA07E_586C_4CD5_BE81_153B30B5CDCE_.wvu.PrintArea" localSheetId="11" hidden="1">'TRANSFER OUT 10'!$C$2:$F$53</definedName>
    <definedName name="Z_AF4CA07E_586C_4CD5_BE81_153B30B5CDCE_.wvu.PrintArea" localSheetId="21" hidden="1">'TRANSFER OUT 10b'!$C$2:$F$54</definedName>
    <definedName name="Z_AF4CA07E_586C_4CD5_BE81_153B30B5CDCE_.wvu.Rows" localSheetId="0" hidden="1">'Contents'!$40:$57</definedName>
  </definedNames>
  <calcPr fullCalcOnLoad="1"/>
</workbook>
</file>

<file path=xl/comments4.xml><?xml version="1.0" encoding="utf-8"?>
<comments xmlns="http://schemas.openxmlformats.org/spreadsheetml/2006/main">
  <authors>
    <author>Susan Earley</author>
  </authors>
  <commentList>
    <comment ref="E37" authorId="0">
      <text>
        <r>
          <rPr>
            <b/>
            <sz val="8"/>
            <rFont val="Tahoma"/>
            <family val="0"/>
          </rPr>
          <t>Enter YES here if the account earns interest.
Otherwise, enter NO.</t>
        </r>
      </text>
    </comment>
  </commentList>
</comments>
</file>

<file path=xl/sharedStrings.xml><?xml version="1.0" encoding="utf-8"?>
<sst xmlns="http://schemas.openxmlformats.org/spreadsheetml/2006/main" count="1307" uniqueCount="577">
  <si>
    <t>Name of Branch</t>
  </si>
  <si>
    <t>Variables</t>
  </si>
  <si>
    <t>Start Month #</t>
  </si>
  <si>
    <t>End Month #</t>
  </si>
  <si>
    <t>Start Month $</t>
  </si>
  <si>
    <t>End Month $</t>
  </si>
  <si>
    <t>Year $</t>
  </si>
  <si>
    <t>End Day $</t>
  </si>
  <si>
    <t>Branch $</t>
  </si>
  <si>
    <t xml:space="preserve">Branch: </t>
  </si>
  <si>
    <t>Period $</t>
  </si>
  <si>
    <t xml:space="preserve">                                                                        Period:  </t>
  </si>
  <si>
    <t>To $</t>
  </si>
  <si>
    <t xml:space="preserve">             to     </t>
  </si>
  <si>
    <t>EOL $</t>
  </si>
  <si>
    <t xml:space="preserve">            .</t>
  </si>
  <si>
    <t>Trimmed Period $</t>
  </si>
  <si>
    <t>THE SOCIETY FOR CREATIVE ANACHRONISM, INC. - FINANCIAL REPORT</t>
  </si>
  <si>
    <t>Start</t>
  </si>
  <si>
    <t xml:space="preserve">End </t>
  </si>
  <si>
    <t>b)  Cash Earning Interest</t>
  </si>
  <si>
    <t>h)  Other Assets</t>
  </si>
  <si>
    <t>i) TOTAL ASSETS</t>
  </si>
  <si>
    <t>a)  Newsletter Subscriptions Due</t>
  </si>
  <si>
    <t>b)  Payables</t>
  </si>
  <si>
    <t>c)  Other Liabilities</t>
  </si>
  <si>
    <t>d)  TOTAL LIABILITIES</t>
  </si>
  <si>
    <t>Proof:</t>
  </si>
  <si>
    <t>III(End) - III(Start)</t>
  </si>
  <si>
    <t>(A)</t>
  </si>
  <si>
    <t>Net Income</t>
  </si>
  <si>
    <t>(B)</t>
  </si>
  <si>
    <t>Seneschal:</t>
  </si>
  <si>
    <t>Exchequer:</t>
  </si>
  <si>
    <t>Date:</t>
  </si>
  <si>
    <t>-1-</t>
  </si>
  <si>
    <t>INCOME STATEMENT</t>
  </si>
  <si>
    <t xml:space="preserve"> Amount</t>
  </si>
  <si>
    <t>Interest Earned</t>
  </si>
  <si>
    <t>Office &amp; Admin.</t>
  </si>
  <si>
    <t>Fund Raising</t>
  </si>
  <si>
    <t>Bad Debts</t>
  </si>
  <si>
    <t>Bank Service Charges</t>
  </si>
  <si>
    <t>Equipment Rental &amp; Maintenance</t>
  </si>
  <si>
    <t>Food</t>
  </si>
  <si>
    <t>General Supplies</t>
  </si>
  <si>
    <t>Insurance (NON-SCA)</t>
  </si>
  <si>
    <t>Occupancy &amp; Site Charges</t>
  </si>
  <si>
    <t>Postage &amp; Shipping, PO Box Rental</t>
  </si>
  <si>
    <t>Printing &amp; Publications</t>
  </si>
  <si>
    <t>Telephone</t>
  </si>
  <si>
    <t>Travel (Gas, Tolls, Airfare)</t>
  </si>
  <si>
    <t>TOTAL EXPENSES</t>
  </si>
  <si>
    <t>-2-</t>
  </si>
  <si>
    <t>Amount of Deposit</t>
  </si>
  <si>
    <t>Check Amount</t>
  </si>
  <si>
    <t>COMPARATIVE BALANCE WORKSHEET</t>
  </si>
  <si>
    <t xml:space="preserve">TOTAL  </t>
  </si>
  <si>
    <t xml:space="preserve">Show on  </t>
  </si>
  <si>
    <t>Use additional sheets if necessary</t>
  </si>
  <si>
    <t>-4-</t>
  </si>
  <si>
    <t>Total</t>
  </si>
  <si>
    <t>C</t>
  </si>
  <si>
    <t>D</t>
  </si>
  <si>
    <t>E</t>
  </si>
  <si>
    <t>F</t>
  </si>
  <si>
    <t>G</t>
  </si>
  <si>
    <t>H</t>
  </si>
  <si>
    <t>I</t>
  </si>
  <si>
    <t>J</t>
  </si>
  <si>
    <t>-5-</t>
  </si>
  <si>
    <t>TOTAL</t>
  </si>
  <si>
    <t>Use additional sheets if necessary.</t>
  </si>
  <si>
    <t>7 Year Depreciation:</t>
  </si>
  <si>
    <t>Check #</t>
  </si>
  <si>
    <t>Amount</t>
  </si>
  <si>
    <t xml:space="preserve">TOTAL (A)  </t>
  </si>
  <si>
    <t xml:space="preserve">TOTAL (B)  </t>
  </si>
  <si>
    <t>-9-</t>
  </si>
  <si>
    <t>Reason</t>
  </si>
  <si>
    <t>Show TOTAL on Pg 2 Line 2</t>
  </si>
  <si>
    <t>Organization or Person</t>
  </si>
  <si>
    <t>Legal Name:</t>
  </si>
  <si>
    <t>Street Address:</t>
  </si>
  <si>
    <t>City:</t>
  </si>
  <si>
    <t>SCA Name:</t>
  </si>
  <si>
    <t>Mailing address (IF NOT THE SAME AS ABOVE):</t>
  </si>
  <si>
    <t>Title</t>
  </si>
  <si>
    <t>Price of one subscription:</t>
  </si>
  <si>
    <t># of Issues per Subscription:</t>
  </si>
  <si>
    <t>Price Per Issue:</t>
  </si>
  <si>
    <t># of Issues</t>
  </si>
  <si>
    <t xml:space="preserve">Balance of </t>
  </si>
  <si>
    <t>Remaining</t>
  </si>
  <si>
    <t>Price per Issue</t>
  </si>
  <si>
    <t>Subscription Due</t>
  </si>
  <si>
    <t>-14-</t>
  </si>
  <si>
    <t>4a</t>
  </si>
  <si>
    <t xml:space="preserve">WITHIN KINGDOM </t>
  </si>
  <si>
    <t>4b</t>
  </si>
  <si>
    <t xml:space="preserve">OUTSIDE KINGDOM </t>
  </si>
  <si>
    <t>Bank Account Title:</t>
  </si>
  <si>
    <t>(End)</t>
  </si>
  <si>
    <t>2. DIRECT CONTRIBUTIONS</t>
  </si>
  <si>
    <t>State or
Province:</t>
  </si>
  <si>
    <t>Zip or
Postal Code:</t>
  </si>
  <si>
    <t xml:space="preserve">Home
Telephone:        </t>
  </si>
  <si>
    <t xml:space="preserve">Internet or E-mail Address 
(Required if available): </t>
  </si>
  <si>
    <t>Total :</t>
  </si>
  <si>
    <t>DEDICATED FUND LIST</t>
  </si>
  <si>
    <t>End-of-Period</t>
  </si>
  <si>
    <t>Name of Fund</t>
  </si>
  <si>
    <t xml:space="preserve">  Purpose of Fund</t>
  </si>
  <si>
    <t>Balance</t>
  </si>
  <si>
    <t>General Fund</t>
  </si>
  <si>
    <t>All Non-Dedicated Funds</t>
  </si>
  <si>
    <t>-15-</t>
  </si>
  <si>
    <t>COMMENTS</t>
  </si>
  <si>
    <t>Calculate Separately</t>
  </si>
  <si>
    <t>NO</t>
  </si>
  <si>
    <t>-11b-</t>
  </si>
  <si>
    <t>-11a-</t>
  </si>
  <si>
    <t>Advertising (NON-SCA)</t>
  </si>
  <si>
    <t>(11a)</t>
  </si>
  <si>
    <t xml:space="preserve">Depreciation </t>
  </si>
  <si>
    <t xml:space="preserve">Fees &amp; Honoraria    </t>
  </si>
  <si>
    <t>(7)</t>
  </si>
  <si>
    <t>(11b)</t>
  </si>
  <si>
    <t>(6)</t>
  </si>
  <si>
    <t xml:space="preserve">Donations to Other 501(c)(3)  [Nonprofit] Organizations   </t>
  </si>
  <si>
    <t>(8)</t>
  </si>
  <si>
    <t>(5)</t>
  </si>
  <si>
    <r>
      <t xml:space="preserve">Add </t>
    </r>
    <r>
      <rPr>
        <b/>
        <sz val="11"/>
        <rFont val="Garamond"/>
        <family val="1"/>
      </rPr>
      <t>a</t>
    </r>
    <r>
      <rPr>
        <sz val="11"/>
        <rFont val="Garamond"/>
        <family val="1"/>
      </rPr>
      <t xml:space="preserve"> through </t>
    </r>
    <r>
      <rPr>
        <b/>
        <sz val="11"/>
        <rFont val="Garamond"/>
        <family val="1"/>
      </rPr>
      <t>c</t>
    </r>
  </si>
  <si>
    <t>(3)</t>
  </si>
  <si>
    <t>g)  MINUS Accumulated Depreciation</t>
  </si>
  <si>
    <r>
      <t xml:space="preserve">Add </t>
    </r>
    <r>
      <rPr>
        <b/>
        <sz val="11"/>
        <rFont val="Garamond"/>
        <family val="1"/>
      </rPr>
      <t>a</t>
    </r>
    <r>
      <rPr>
        <sz val="11"/>
        <rFont val="Garamond"/>
        <family val="1"/>
      </rPr>
      <t xml:space="preserve"> through </t>
    </r>
    <r>
      <rPr>
        <b/>
        <sz val="11"/>
        <rFont val="Garamond"/>
        <family val="1"/>
      </rPr>
      <t xml:space="preserve">f, </t>
    </r>
    <r>
      <rPr>
        <sz val="11"/>
        <rFont val="Garamond"/>
        <family val="1"/>
      </rPr>
      <t>subtract</t>
    </r>
    <r>
      <rPr>
        <b/>
        <sz val="11"/>
        <rFont val="Garamond"/>
        <family val="1"/>
      </rPr>
      <t xml:space="preserve"> g, 
</t>
    </r>
    <r>
      <rPr>
        <sz val="11"/>
        <rFont val="Garamond"/>
        <family val="1"/>
      </rPr>
      <t>then</t>
    </r>
    <r>
      <rPr>
        <b/>
        <sz val="11"/>
        <rFont val="Garamond"/>
        <family val="1"/>
      </rPr>
      <t xml:space="preserve"> </t>
    </r>
    <r>
      <rPr>
        <sz val="11"/>
        <rFont val="Garamond"/>
        <family val="1"/>
      </rPr>
      <t>add</t>
    </r>
    <r>
      <rPr>
        <b/>
        <sz val="11"/>
        <rFont val="Garamond"/>
        <family val="1"/>
      </rPr>
      <t xml:space="preserve"> h</t>
    </r>
    <r>
      <rPr>
        <sz val="11"/>
        <rFont val="Garamond"/>
        <family val="1"/>
      </rPr>
      <t xml:space="preserve"> </t>
    </r>
  </si>
  <si>
    <t>(9)</t>
  </si>
  <si>
    <t>Warrant End Date:</t>
  </si>
  <si>
    <r>
      <t xml:space="preserve">Pg. 1 </t>
    </r>
    <r>
      <rPr>
        <b/>
        <sz val="10"/>
        <rFont val="Garamond"/>
        <family val="1"/>
      </rPr>
      <t>I.f</t>
    </r>
  </si>
  <si>
    <r>
      <t xml:space="preserve">Pg. 1 </t>
    </r>
    <r>
      <rPr>
        <b/>
        <sz val="10"/>
        <rFont val="Garamond"/>
        <family val="1"/>
      </rPr>
      <t>I.g</t>
    </r>
  </si>
  <si>
    <t>(from page)</t>
  </si>
  <si>
    <t>SP</t>
  </si>
  <si>
    <t>Adjusted Gross Newsletter Income</t>
  </si>
  <si>
    <t>REGALIA &amp; NON-DEPRECIATED EQUIPMENT (value &gt; $500 each or previously reported)</t>
  </si>
  <si>
    <t>Income from 
Sale (if any)</t>
  </si>
  <si>
    <t>Income from 
Sale</t>
  </si>
  <si>
    <t>Pg 2 Ln 7</t>
  </si>
  <si>
    <t>Number Sold</t>
  </si>
  <si>
    <t>Pg. 1 I.e (Start)</t>
  </si>
  <si>
    <t>Pg. 1 I.e (End)</t>
  </si>
  <si>
    <t xml:space="preserve">7 YEAR TOTAL </t>
  </si>
  <si>
    <t xml:space="preserve">5 YEAR TOTAL </t>
  </si>
  <si>
    <t>5 Year Total + 7 Year Total</t>
  </si>
  <si>
    <t>MACRS Schedule 5 Year</t>
  </si>
  <si>
    <t>MACRS Schedule 7 Year</t>
  </si>
  <si>
    <t>1a</t>
  </si>
  <si>
    <t>1b</t>
  </si>
  <si>
    <t>INTERNAL</t>
  </si>
  <si>
    <t>EXTERNAL</t>
  </si>
  <si>
    <t>3a</t>
  </si>
  <si>
    <t>3b</t>
  </si>
  <si>
    <t>WITHIN KINGDOM</t>
  </si>
  <si>
    <t>Show TOTAL on Pg 2 Line 3a</t>
  </si>
  <si>
    <t>Net Inventory Sales Income</t>
  </si>
  <si>
    <t>FINANCIAL COMMITTEE MEMBERSHIP</t>
  </si>
  <si>
    <t>Modern Name</t>
  </si>
  <si>
    <t>Membership</t>
  </si>
  <si>
    <t>Number</t>
  </si>
  <si>
    <t>Seneschal</t>
  </si>
  <si>
    <t>Exchequer</t>
  </si>
  <si>
    <t>Quantity Removed or Discarded</t>
  </si>
  <si>
    <t>A1</t>
  </si>
  <si>
    <t>B1</t>
  </si>
  <si>
    <t>A2</t>
  </si>
  <si>
    <t>B2</t>
  </si>
  <si>
    <t>Per Unit Cost
(B1/A1 or B2/A2)</t>
  </si>
  <si>
    <t>Cost of Goods 
((B1 + B2) - G)</t>
  </si>
  <si>
    <t>Each Lot will either have A1 and B1 populated from a prior report, or A2 and B2 if the lot is new for this report.</t>
  </si>
  <si>
    <t>ENDING BALANCE</t>
  </si>
  <si>
    <t>NET INCOME</t>
  </si>
  <si>
    <t>Ending Quantity 
((B1or B2)-D-E)</t>
  </si>
  <si>
    <t>Net Inventory Sales Income (I - H)</t>
  </si>
  <si>
    <t>Year Purchased</t>
  </si>
  <si>
    <t>Activity Related</t>
  </si>
  <si>
    <t>SCA Name</t>
  </si>
  <si>
    <t>Expiration</t>
  </si>
  <si>
    <t>Kingdoms may require more information to be attached.</t>
  </si>
  <si>
    <t>-10b-</t>
  </si>
  <si>
    <t>Income from Demos and Activity Fees</t>
  </si>
  <si>
    <t xml:space="preserve">Other Expenses </t>
  </si>
  <si>
    <t xml:space="preserve">Other Income </t>
  </si>
  <si>
    <t>Activity at the event</t>
  </si>
  <si>
    <t>Cumulative</t>
  </si>
  <si>
    <t>Sequential</t>
  </si>
  <si>
    <t>(End)
Accum.
Deprec.
(C + D)</t>
  </si>
  <si>
    <t>(D)
Depr. This
Year
(A x B)</t>
  </si>
  <si>
    <t>Table of Contents</t>
  </si>
  <si>
    <t>Income Statement</t>
  </si>
  <si>
    <t>Contact Information</t>
  </si>
  <si>
    <t>Comments</t>
  </si>
  <si>
    <t>Financial Committee Information</t>
  </si>
  <si>
    <t>Percent to depreciate by year</t>
  </si>
  <si>
    <t>Purchase Year</t>
  </si>
  <si>
    <t>Year 
Acquired</t>
  </si>
  <si>
    <r>
      <t xml:space="preserve">Pg.1 </t>
    </r>
    <r>
      <rPr>
        <b/>
        <sz val="10"/>
        <rFont val="Garamond"/>
        <family val="1"/>
      </rPr>
      <t>I.g(Start)</t>
    </r>
  </si>
  <si>
    <t>OA</t>
  </si>
  <si>
    <t>AR</t>
  </si>
  <si>
    <t>New Lot Purchase Quantity</t>
  </si>
  <si>
    <t>New Lot Purchase Cost</t>
  </si>
  <si>
    <t>Ending Extended 
Cost (F x C)</t>
  </si>
  <si>
    <t>QTY</t>
  </si>
  <si>
    <t>(B)
Current Cost or Value</t>
  </si>
  <si>
    <t>(C)
(Start)
Accum.
Deprec.</t>
  </si>
  <si>
    <t xml:space="preserve">
Prior Cost or Value</t>
  </si>
  <si>
    <t>(Start)</t>
  </si>
  <si>
    <t>YES</t>
  </si>
  <si>
    <t>Account Type</t>
  </si>
  <si>
    <t>Checking</t>
  </si>
  <si>
    <t>Saving</t>
  </si>
  <si>
    <t>CD</t>
  </si>
  <si>
    <t>Bank Name</t>
  </si>
  <si>
    <t>A</t>
  </si>
  <si>
    <t>B</t>
  </si>
  <si>
    <t>Account  Number</t>
  </si>
  <si>
    <t>SIGNATORIES</t>
  </si>
  <si>
    <t>Statement End Date</t>
  </si>
  <si>
    <t>Interest Bearing?</t>
  </si>
  <si>
    <t>Interest Bearing Adjusted Bank Balance (A + B - C)</t>
  </si>
  <si>
    <t>Non-Interest Bearing Adjusted Bank Balance (A + B - C)</t>
  </si>
  <si>
    <t>-3b-</t>
  </si>
  <si>
    <t>-3a-</t>
  </si>
  <si>
    <t>Bank Account Number :</t>
  </si>
  <si>
    <t>Statement Ending Date:</t>
  </si>
  <si>
    <t>ENDING BALANCES</t>
  </si>
  <si>
    <t>Pg.
 1 
I.a</t>
  </si>
  <si>
    <t>Pg.
 1 
I.b</t>
  </si>
  <si>
    <t>Bank Account Type :</t>
  </si>
  <si>
    <t>Required number of Signatures:</t>
  </si>
  <si>
    <t>Bank Officer Name and Phone Number (if known):</t>
  </si>
  <si>
    <t>branch has funds but does not keep them in a bank account, use the Comment page to explain how the funds are managed.</t>
  </si>
  <si>
    <t>Attach copies of the bank statements which include ending date of period and reconciliation for each account.</t>
  </si>
  <si>
    <t>-13-</t>
  </si>
  <si>
    <r>
      <t>Pg. 1</t>
    </r>
    <r>
      <rPr>
        <b/>
        <sz val="10"/>
        <rFont val="Garamond"/>
        <family val="1"/>
      </rPr>
      <t xml:space="preserve"> I.c (Start)</t>
    </r>
  </si>
  <si>
    <r>
      <t>Pg. 1</t>
    </r>
    <r>
      <rPr>
        <b/>
        <sz val="10"/>
        <rFont val="Garamond"/>
        <family val="1"/>
      </rPr>
      <t xml:space="preserve"> I.c (End)</t>
    </r>
  </si>
  <si>
    <r>
      <t>Pg. 1</t>
    </r>
    <r>
      <rPr>
        <b/>
        <sz val="10"/>
        <rFont val="Garamond"/>
        <family val="1"/>
      </rPr>
      <t xml:space="preserve"> I.h (Start)</t>
    </r>
  </si>
  <si>
    <r>
      <t>Pg. 1</t>
    </r>
    <r>
      <rPr>
        <b/>
        <sz val="10"/>
        <rFont val="Garamond"/>
        <family val="1"/>
      </rPr>
      <t xml:space="preserve"> I.h (End)</t>
    </r>
  </si>
  <si>
    <r>
      <t>Pg. 1</t>
    </r>
    <r>
      <rPr>
        <b/>
        <sz val="10"/>
        <rFont val="Garamond"/>
        <family val="1"/>
      </rPr>
      <t xml:space="preserve"> II.b (Start)</t>
    </r>
  </si>
  <si>
    <r>
      <t>Pg. 1</t>
    </r>
    <r>
      <rPr>
        <b/>
        <sz val="10"/>
        <rFont val="Garamond"/>
        <family val="1"/>
      </rPr>
      <t xml:space="preserve"> II.b (End)</t>
    </r>
  </si>
  <si>
    <r>
      <t>Pg. 1</t>
    </r>
    <r>
      <rPr>
        <b/>
        <sz val="10"/>
        <rFont val="Garamond"/>
        <family val="1"/>
      </rPr>
      <t xml:space="preserve"> II.c (Start)</t>
    </r>
  </si>
  <si>
    <r>
      <t>Pg. 1</t>
    </r>
    <r>
      <rPr>
        <b/>
        <sz val="10"/>
        <rFont val="Garamond"/>
        <family val="1"/>
      </rPr>
      <t xml:space="preserve"> II.c (End)</t>
    </r>
  </si>
  <si>
    <t>Legal Name (Print)</t>
  </si>
  <si>
    <t>Bank Name:</t>
  </si>
  <si>
    <t>TOTAL:</t>
  </si>
  <si>
    <t>-9b-</t>
  </si>
  <si>
    <t>Transfer Income - Overflow</t>
  </si>
  <si>
    <t>Transfer Expense - Overflow</t>
  </si>
  <si>
    <t>Show on</t>
  </si>
  <si>
    <t>-6-</t>
  </si>
  <si>
    <t>OA, 
AR or 
FR</t>
  </si>
  <si>
    <t>FR</t>
  </si>
  <si>
    <t xml:space="preserve">Fill in the data in the box below. Some formulas require this data to calculate properly. </t>
  </si>
  <si>
    <r>
      <t xml:space="preserve">NET INCOME  </t>
    </r>
    <r>
      <rPr>
        <i/>
        <sz val="11"/>
        <rFont val="Garamond"/>
        <family val="1"/>
      </rPr>
      <t>(MUST MATCH Change in Net Worth)</t>
    </r>
  </si>
  <si>
    <t>Check Number(s)</t>
  </si>
  <si>
    <t>Date(s)</t>
  </si>
  <si>
    <t>crowns, coronets, signet rings, swords of state, sceptors, orbs, chains of  office, and similar jewelry type items.  It does not</t>
  </si>
  <si>
    <r>
      <t xml:space="preserve">Regalia:  </t>
    </r>
    <r>
      <rPr>
        <sz val="10"/>
        <rFont val="Garamond"/>
        <family val="1"/>
      </rPr>
      <t>Regalia is limited to items that will not decrease in value with age and which will not wear out with use, such as</t>
    </r>
  </si>
  <si>
    <r>
      <t xml:space="preserve">include thrones, tabards or cloaks or similar items which wear out with use. Regalia is defined by </t>
    </r>
    <r>
      <rPr>
        <i/>
        <sz val="10"/>
        <rFont val="Garamond"/>
        <family val="1"/>
      </rPr>
      <t>what it is, not by who uses it.</t>
    </r>
  </si>
  <si>
    <r>
      <t xml:space="preserve">1a. FUNDRAISING INCOME (INTERNAL) </t>
    </r>
    <r>
      <rPr>
        <sz val="11"/>
        <rFont val="Garamond"/>
        <family val="1"/>
      </rPr>
      <t>Event</t>
    </r>
  </si>
  <si>
    <t xml:space="preserve">the bank statement which includes ending date of period. Kingdoms may require more information to be attached. If your </t>
  </si>
  <si>
    <t>Address</t>
  </si>
  <si>
    <t>Item Description</t>
  </si>
  <si>
    <t>Change in Net Worth</t>
  </si>
  <si>
    <r>
      <t xml:space="preserve">For </t>
    </r>
    <r>
      <rPr>
        <b/>
        <sz val="10"/>
        <rFont val="Garamond"/>
        <family val="1"/>
      </rPr>
      <t>Cumulative</t>
    </r>
    <r>
      <rPr>
        <sz val="10"/>
        <rFont val="Garamond"/>
        <family val="1"/>
      </rPr>
      <t xml:space="preserve"> Quarterly Reports, use </t>
    </r>
    <r>
      <rPr>
        <b/>
        <sz val="10"/>
        <rFont val="Garamond"/>
        <family val="1"/>
      </rPr>
      <t>last year's</t>
    </r>
    <r>
      <rPr>
        <sz val="10"/>
        <rFont val="Garamond"/>
        <family val="1"/>
      </rPr>
      <t xml:space="preserve"> Comparative Balance Sheet (End) amounts for the (Start) amounts. </t>
    </r>
  </si>
  <si>
    <r>
      <t xml:space="preserve">For </t>
    </r>
    <r>
      <rPr>
        <b/>
        <sz val="10"/>
        <rFont val="Garamond"/>
        <family val="1"/>
      </rPr>
      <t>Sequential</t>
    </r>
    <r>
      <rPr>
        <sz val="10"/>
        <rFont val="Garamond"/>
        <family val="1"/>
      </rPr>
      <t xml:space="preserve"> Quarterly Reports, use </t>
    </r>
    <r>
      <rPr>
        <b/>
        <sz val="10"/>
        <rFont val="Garamond"/>
        <family val="1"/>
      </rPr>
      <t>last report's</t>
    </r>
    <r>
      <rPr>
        <sz val="10"/>
        <rFont val="Garamond"/>
        <family val="1"/>
      </rPr>
      <t xml:space="preserve"> Comparative Balance Sheet (End) amounts for the (Start) amounts. </t>
    </r>
  </si>
  <si>
    <t xml:space="preserve">a)  Undeposited and Non-Interest Bearing Cash </t>
  </si>
  <si>
    <t>c)  Receivables</t>
  </si>
  <si>
    <t>e)  Regalia &amp; Non-Depreciated Equipment</t>
  </si>
  <si>
    <t>TOTAL ACROSS and where to report on prior pages</t>
  </si>
  <si>
    <r>
      <t xml:space="preserve">B: </t>
    </r>
    <r>
      <rPr>
        <sz val="10"/>
        <rFont val="Garamond"/>
        <family val="1"/>
      </rPr>
      <t>Total Deposits not credited</t>
    </r>
  </si>
  <si>
    <r>
      <t xml:space="preserve">C: </t>
    </r>
    <r>
      <rPr>
        <sz val="10"/>
        <rFont val="Garamond"/>
        <family val="1"/>
      </rPr>
      <t>Total Withdrawals not cleared</t>
    </r>
  </si>
  <si>
    <t>EXPENSES</t>
  </si>
  <si>
    <r>
      <t xml:space="preserve">Activity Related: </t>
    </r>
    <r>
      <rPr>
        <b/>
        <sz val="10"/>
        <rFont val="Garamond"/>
        <family val="1"/>
      </rPr>
      <t>Medieval</t>
    </r>
    <r>
      <rPr>
        <sz val="10"/>
        <rFont val="Garamond"/>
        <family val="1"/>
      </rPr>
      <t xml:space="preserve"> activities to earn income (events, demos, heraldry fees)</t>
    </r>
  </si>
  <si>
    <t>Funds Transferred In from Another SCA Account</t>
  </si>
  <si>
    <t xml:space="preserve">Funds Transferred Out to Another SCA Account </t>
  </si>
  <si>
    <t>Sign:</t>
  </si>
  <si>
    <r>
      <t xml:space="preserve">RECEIVABLES: </t>
    </r>
    <r>
      <rPr>
        <sz val="10"/>
        <rFont val="Garamond"/>
        <family val="1"/>
      </rPr>
      <t xml:space="preserve"> Owed From</t>
    </r>
  </si>
  <si>
    <r>
      <t xml:space="preserve">OTHER ASSETS: </t>
    </r>
    <r>
      <rPr>
        <sz val="10"/>
        <rFont val="Garamond"/>
        <family val="1"/>
      </rPr>
      <t>Description</t>
    </r>
  </si>
  <si>
    <r>
      <t xml:space="preserve">PAYABLES: </t>
    </r>
    <r>
      <rPr>
        <sz val="10"/>
        <rFont val="Garamond"/>
        <family val="1"/>
      </rPr>
      <t>Owed To</t>
    </r>
  </si>
  <si>
    <r>
      <t xml:space="preserve">OTHER LIABILITIES: </t>
    </r>
    <r>
      <rPr>
        <sz val="10"/>
        <rFont val="Garamond"/>
        <family val="1"/>
      </rPr>
      <t>Owed To</t>
    </r>
  </si>
  <si>
    <r>
      <t xml:space="preserve">1b. FUNDRAISING INCOME (EXTERNAL) </t>
    </r>
    <r>
      <rPr>
        <sz val="11"/>
        <rFont val="Garamond"/>
        <family val="1"/>
      </rPr>
      <t>Place</t>
    </r>
  </si>
  <si>
    <t>Activity</t>
  </si>
  <si>
    <t>Paid to</t>
  </si>
  <si>
    <t>PO Box/Address:</t>
  </si>
  <si>
    <t>(A)
(Start) 
Prior Value</t>
  </si>
  <si>
    <t>f)  Depreciated Equipment</t>
  </si>
  <si>
    <t>(A or B)+(C)
(End) 
Value</t>
  </si>
  <si>
    <t>Quarter (1,2,3,4)</t>
  </si>
  <si>
    <t>Quarter Type (Cumulative, Sequential)</t>
  </si>
  <si>
    <t>Legal Names:</t>
  </si>
  <si>
    <t>Print</t>
  </si>
  <si>
    <t>Sign</t>
  </si>
  <si>
    <t>Year (yyyy)</t>
  </si>
  <si>
    <t>Prior Cost or Value</t>
  </si>
  <si>
    <t>FED ID Number</t>
  </si>
  <si>
    <t>Current Amount</t>
  </si>
  <si>
    <t>Prior Amount</t>
  </si>
  <si>
    <r>
      <t xml:space="preserve">NOTE: </t>
    </r>
    <r>
      <rPr>
        <sz val="14"/>
        <rFont val="Garamond"/>
        <family val="1"/>
      </rPr>
      <t xml:space="preserve">Filing this report electronically is </t>
    </r>
    <r>
      <rPr>
        <b/>
        <sz val="14"/>
        <rFont val="Garamond"/>
        <family val="1"/>
      </rPr>
      <t>NOT</t>
    </r>
    <r>
      <rPr>
        <sz val="14"/>
        <rFont val="Garamond"/>
        <family val="1"/>
      </rPr>
      <t xml:space="preserve"> a substitution for sending in a </t>
    </r>
  </si>
  <si>
    <t>signed paper copy. It is a convenience for both you and your superior officer.</t>
  </si>
  <si>
    <t>If this report is for the entire year, enter 4 for Quarter and Cumulative for Quarter Type.</t>
  </si>
  <si>
    <t>Cumulative always starts from January 1. Sequential starts on the first day of each quarter.</t>
  </si>
  <si>
    <t xml:space="preserve">(START) FIGURES MAY NOT BE CHANGED UNDER ANY CIRCUMSTANCES! </t>
  </si>
  <si>
    <r>
      <t xml:space="preserve">Complete this form for the </t>
    </r>
    <r>
      <rPr>
        <b/>
        <sz val="10"/>
        <rFont val="Garamond"/>
        <family val="1"/>
      </rPr>
      <t>primary</t>
    </r>
    <r>
      <rPr>
        <sz val="10"/>
        <rFont val="Garamond"/>
        <family val="1"/>
      </rPr>
      <t xml:space="preserve"> bank account held and managed by this Society branch or office.  Attach a copy of</t>
    </r>
  </si>
  <si>
    <t>1. Balance from bank statement at end of period</t>
  </si>
  <si>
    <t xml:space="preserve">2. Deposits not credited on statement        </t>
  </si>
  <si>
    <t>3. Checks not cleared on statement</t>
  </si>
  <si>
    <r>
      <t xml:space="preserve">Complete one column for each </t>
    </r>
    <r>
      <rPr>
        <b/>
        <sz val="10"/>
        <rFont val="Garamond"/>
        <family val="1"/>
      </rPr>
      <t>secondary</t>
    </r>
    <r>
      <rPr>
        <sz val="10"/>
        <rFont val="Garamond"/>
        <family val="1"/>
      </rPr>
      <t xml:space="preserve"> bank account held and managed by this Society branch or office.  </t>
    </r>
  </si>
  <si>
    <t>Lot Item Description</t>
  </si>
  <si>
    <r>
      <t xml:space="preserve">Report each purchase lot separately. </t>
    </r>
    <r>
      <rPr>
        <sz val="10"/>
        <rFont val="Garamond"/>
        <family val="1"/>
      </rPr>
      <t>Report sales from oldest lots of the same item first. Report discarded items on line E.</t>
    </r>
  </si>
  <si>
    <t>(A)
% This Year from grid below</t>
  </si>
  <si>
    <t>5 Year Depreciation: Trailers and Electronic Equipment</t>
  </si>
  <si>
    <r>
      <t xml:space="preserve">ORGANIZATIONS:  </t>
    </r>
    <r>
      <rPr>
        <sz val="10"/>
        <rFont val="Garamond"/>
        <family val="1"/>
      </rPr>
      <t>Organization Name:</t>
    </r>
  </si>
  <si>
    <t>CHANCELLOR OF THE EXCHEQUER CONTACT INFORMATION</t>
  </si>
  <si>
    <t>Deputy for:</t>
  </si>
  <si>
    <t>All Persons on signature card as of (date):</t>
  </si>
  <si>
    <t>Cells in Blue are editable. All other cells are locked.</t>
  </si>
  <si>
    <r>
      <t xml:space="preserve">Add TOTAL to </t>
    </r>
    <r>
      <rPr>
        <b/>
        <i/>
        <sz val="10"/>
        <rFont val="Garamond"/>
        <family val="1"/>
      </rPr>
      <t>Pg 1</t>
    </r>
    <r>
      <rPr>
        <b/>
        <sz val="10"/>
        <rFont val="Garamond"/>
        <family val="1"/>
      </rPr>
      <t xml:space="preserve"> I.a (End)</t>
    </r>
  </si>
  <si>
    <r>
      <t>Pg 1</t>
    </r>
    <r>
      <rPr>
        <b/>
        <sz val="10"/>
        <rFont val="Garamond"/>
        <family val="1"/>
      </rPr>
      <t>, I.d (Start)</t>
    </r>
  </si>
  <si>
    <r>
      <t>Pg 2,</t>
    </r>
    <r>
      <rPr>
        <b/>
        <sz val="10"/>
        <rFont val="Garamond"/>
        <family val="1"/>
      </rPr>
      <t xml:space="preserve"> Ln 6</t>
    </r>
  </si>
  <si>
    <t>Legal Name</t>
  </si>
  <si>
    <r>
      <t xml:space="preserve">Show TOTAL on </t>
    </r>
    <r>
      <rPr>
        <b/>
        <i/>
        <sz val="10"/>
        <rFont val="Garamond"/>
        <family val="1"/>
      </rPr>
      <t>Pg. 2</t>
    </r>
    <r>
      <rPr>
        <b/>
        <sz val="10"/>
        <rFont val="Garamond"/>
        <family val="1"/>
      </rPr>
      <t xml:space="preserve"> Line 4a</t>
    </r>
  </si>
  <si>
    <r>
      <t>Pg 1</t>
    </r>
    <r>
      <rPr>
        <b/>
        <sz val="10"/>
        <rFont val="Garamond"/>
        <family val="1"/>
      </rPr>
      <t xml:space="preserve"> I.d (End)</t>
    </r>
  </si>
  <si>
    <t>FREE FORM</t>
  </si>
  <si>
    <r>
      <t xml:space="preserve">Line </t>
    </r>
    <r>
      <rPr>
        <b/>
        <sz val="12"/>
        <rFont val="Garamond"/>
        <family val="1"/>
      </rPr>
      <t>I.i</t>
    </r>
    <r>
      <rPr>
        <sz val="12"/>
        <rFont val="Garamond"/>
        <family val="1"/>
      </rPr>
      <t xml:space="preserve"> minus Line </t>
    </r>
    <r>
      <rPr>
        <b/>
        <sz val="12"/>
        <rFont val="Garamond"/>
        <family val="1"/>
      </rPr>
      <t>II.d</t>
    </r>
  </si>
  <si>
    <t>INCOME</t>
  </si>
  <si>
    <t>OUTSIDE KINGDOM</t>
  </si>
  <si>
    <t>I.  ASSETS</t>
  </si>
  <si>
    <t>II.  LIABILITIES</t>
  </si>
  <si>
    <t>III.  NET WORTH</t>
  </si>
  <si>
    <t>(A = B) ? If NO, the report is incomplete.</t>
  </si>
  <si>
    <t xml:space="preserve">WITHIN THE KINGDOM </t>
  </si>
  <si>
    <r>
      <t xml:space="preserve">For </t>
    </r>
    <r>
      <rPr>
        <b/>
        <sz val="10"/>
        <rFont val="Garamond"/>
        <family val="1"/>
      </rPr>
      <t>Year-end</t>
    </r>
    <r>
      <rPr>
        <sz val="10"/>
        <rFont val="Garamond"/>
        <family val="1"/>
      </rPr>
      <t xml:space="preserve"> Reports, the (Start) numbers will be provided to you by the Kingdom Exchequer. The numbers may have </t>
    </r>
  </si>
  <si>
    <t>changed from what was submitted last year because of transfer reconciliation between your account and other accounts.</t>
  </si>
  <si>
    <t>The Year-end Report must be signed by the person preparing the report.</t>
  </si>
  <si>
    <t>Signatures below certify that the information on this report is correct and complete to the best of their knowledge.</t>
  </si>
  <si>
    <t>Some Kingdoms may require more signatures and attachments.</t>
  </si>
  <si>
    <t xml:space="preserve">to your superior officer, along with a copy of the ending bank statement. </t>
  </si>
  <si>
    <r>
      <t xml:space="preserve">For </t>
    </r>
    <r>
      <rPr>
        <b/>
        <sz val="14"/>
        <rFont val="Garamond"/>
        <family val="1"/>
      </rPr>
      <t xml:space="preserve">Year-end </t>
    </r>
    <r>
      <rPr>
        <sz val="14"/>
        <rFont val="Garamond"/>
        <family val="1"/>
      </rPr>
      <t xml:space="preserve">Reports, you </t>
    </r>
    <r>
      <rPr>
        <b/>
        <sz val="14"/>
        <rFont val="Garamond"/>
        <family val="1"/>
      </rPr>
      <t>must</t>
    </r>
    <r>
      <rPr>
        <sz val="14"/>
        <rFont val="Garamond"/>
        <family val="1"/>
      </rPr>
      <t xml:space="preserve"> deliver a signed paper copy of this report</t>
    </r>
  </si>
  <si>
    <r>
      <t xml:space="preserve">NOTE: </t>
    </r>
    <r>
      <rPr>
        <i/>
        <sz val="10"/>
        <rFont val="Garamond"/>
        <family val="1"/>
      </rPr>
      <t>Depreciation this year (D) is only calculated during 4th quarter for the year.</t>
    </r>
  </si>
  <si>
    <t>STARTING BALANCE (for items reported on a prior report)</t>
  </si>
  <si>
    <t>PER-UNIT COST</t>
  </si>
  <si>
    <t>PURCHASES THIS PERIOD (for items NOT reported on a prior report)</t>
  </si>
  <si>
    <t>TOTAL (1)</t>
  </si>
  <si>
    <t>TOTAL (2)</t>
  </si>
  <si>
    <t>TOTAL (1)+(2)</t>
  </si>
  <si>
    <t>Alternate 
Phone:</t>
  </si>
  <si>
    <t>Member # / Exp mm/yyyy</t>
  </si>
  <si>
    <r>
      <t xml:space="preserve">Seven year assets are all assets </t>
    </r>
    <r>
      <rPr>
        <b/>
        <u val="single"/>
        <sz val="9"/>
        <rFont val="Garamond"/>
        <family val="1"/>
      </rPr>
      <t>except</t>
    </r>
    <r>
      <rPr>
        <sz val="9"/>
        <rFont val="Garamond"/>
        <family val="1"/>
      </rPr>
      <t xml:space="preserve"> electronic equipment and trailers. Thrones, pavilions, cooking equipment, etc. are all 7 year assets.</t>
    </r>
  </si>
  <si>
    <t>mm/yyyy</t>
  </si>
  <si>
    <t>**</t>
  </si>
  <si>
    <t xml:space="preserve">Print buttons send individual pages to the default or currently selected printer. </t>
  </si>
  <si>
    <t>A printout of all forms with data must be kept in the files for at least 7 years.</t>
  </si>
  <si>
    <t>REQUIRED</t>
  </si>
  <si>
    <t>(3,5)</t>
  </si>
  <si>
    <t>(12a)</t>
  </si>
  <si>
    <t>(12b)</t>
  </si>
  <si>
    <t>(10)</t>
  </si>
  <si>
    <t>-7-</t>
  </si>
  <si>
    <t>Pg 11a, Line 2.c</t>
  </si>
  <si>
    <t xml:space="preserve"> -8-</t>
  </si>
  <si>
    <t>-10-</t>
  </si>
  <si>
    <t>-12a-</t>
  </si>
  <si>
    <t>-12b-</t>
  </si>
  <si>
    <t>Make sure that all pages marked 'REQUIRED' are submitted and filed.</t>
  </si>
  <si>
    <r>
      <t xml:space="preserve">Pages 1-4 </t>
    </r>
    <r>
      <rPr>
        <b/>
        <sz val="14"/>
        <rFont val="Garamond"/>
        <family val="1"/>
      </rPr>
      <t>must</t>
    </r>
    <r>
      <rPr>
        <sz val="14"/>
        <rFont val="Garamond"/>
        <family val="1"/>
      </rPr>
      <t xml:space="preserve"> be completed, printed, signed, and submitted with a copy of</t>
    </r>
  </si>
  <si>
    <t>Membership #:</t>
  </si>
  <si>
    <t>Exp. Date:</t>
  </si>
  <si>
    <t>(15)</t>
  </si>
  <si>
    <t>NEWSLETTER INCOME WORKSHEET</t>
  </si>
  <si>
    <t xml:space="preserve">Use this form only if you sell issues of your newsletter.  </t>
  </si>
  <si>
    <t>Newsletter Name:</t>
  </si>
  <si>
    <t>Gross Income:</t>
  </si>
  <si>
    <t>Rate 1</t>
  </si>
  <si>
    <t>Rate 2</t>
  </si>
  <si>
    <t>For calculating price per Issue:</t>
  </si>
  <si>
    <t xml:space="preserve">Branch accounts must include the exchequer and the Kingdom exchequer (or their designate) as signatories. </t>
  </si>
  <si>
    <r>
      <t xml:space="preserve">Note: </t>
    </r>
    <r>
      <rPr>
        <sz val="10"/>
        <rFont val="Garamond"/>
        <family val="1"/>
      </rPr>
      <t xml:space="preserve">If the item is </t>
    </r>
    <r>
      <rPr>
        <b/>
        <u val="single"/>
        <sz val="10"/>
        <rFont val="Garamond"/>
        <family val="1"/>
      </rPr>
      <t>not</t>
    </r>
    <r>
      <rPr>
        <sz val="10"/>
        <rFont val="Garamond"/>
        <family val="1"/>
      </rPr>
      <t xml:space="preserve"> electronic or a trailer, it belongs to 7 year property below. For trailers, put in comments whether it is licensed.</t>
    </r>
  </si>
  <si>
    <t>[carries forward from page 4]</t>
  </si>
  <si>
    <t>UNDEPOSITED FUNDS AND LATE-ARRIVING TRANSFER CHECKS</t>
  </si>
  <si>
    <t>Undeposited funds are cash or checks not yet deposited into an account, and the amount of any temporary cash funds that may exist.</t>
  </si>
  <si>
    <t>Enter the total amount below with the reason it is not in a bank. Also enter any undeposited transfer checks written in prior year.</t>
  </si>
  <si>
    <t xml:space="preserve">Sending Branch or Reason </t>
  </si>
  <si>
    <t>Line 4 must equal Line 5 to be correctly reconciled.</t>
  </si>
  <si>
    <t xml:space="preserve">6. Does this account earn interest? (YES or NO)          </t>
  </si>
  <si>
    <t>[Line 4 won't appear until line 5 is entered with a matching value]</t>
  </si>
  <si>
    <t>(C) Value Adjustment</t>
  </si>
  <si>
    <t>(B)
New Item Value</t>
  </si>
  <si>
    <t xml:space="preserve">To remove an item, enter a negative value for (C). Then, enter the item at the bottom under reported regalia. </t>
  </si>
  <si>
    <t>To remove an item previously listed, do not list it here. Instead, list it on the bottom of page 7 for reported equipment.</t>
  </si>
  <si>
    <t>Money Market</t>
  </si>
  <si>
    <t>Service Provided</t>
  </si>
  <si>
    <t>Other</t>
  </si>
  <si>
    <t>Organization or Periodical (Not a kingdom newsletter) and date ad was published</t>
  </si>
  <si>
    <t>(B) OUTSIDE THE KINGDOM, SAME COUNTRY
Kingdom and Branch or Account</t>
  </si>
  <si>
    <t>(A) THE CORPORATE OFFICE OR OFFICER
Office and Reason</t>
  </si>
  <si>
    <t>Qty</t>
  </si>
  <si>
    <r>
      <t xml:space="preserve">Equipment
(purchases or value 
&gt; $500 each)
</t>
    </r>
    <r>
      <rPr>
        <sz val="10"/>
        <rFont val="Garamond"/>
        <family val="1"/>
      </rPr>
      <t>Item Description</t>
    </r>
  </si>
  <si>
    <r>
      <t xml:space="preserve">Equipment
(purchases or value 
&gt; $500 each)
</t>
    </r>
    <r>
      <rPr>
        <sz val="10"/>
        <rFont val="Garamond"/>
        <family val="1"/>
      </rPr>
      <t xml:space="preserve">Item Description </t>
    </r>
  </si>
  <si>
    <t>30a</t>
  </si>
  <si>
    <t>30b</t>
  </si>
  <si>
    <t>(Line 11 Minus Line 31)</t>
  </si>
  <si>
    <t>(Line 27 TOTAL + Lines 28 to 30b)</t>
  </si>
  <si>
    <r>
      <t>SUB-TOTAL</t>
    </r>
    <r>
      <rPr>
        <b/>
        <sz val="10"/>
        <rFont val="Garamond"/>
        <family val="1"/>
      </rPr>
      <t xml:space="preserve">                       (Lines 12-26)</t>
    </r>
  </si>
  <si>
    <t>12. ADVERTISING (NON-SCA)</t>
  </si>
  <si>
    <t>13. BAD DEBTS</t>
  </si>
  <si>
    <t>17. FEES &amp; HONORARIA</t>
  </si>
  <si>
    <t>20. INSURANCE (NON-SCA)</t>
  </si>
  <si>
    <t>28. OTHER EXPENSES:</t>
  </si>
  <si>
    <t>29. DONATIONS TO OTHER 501(c)(3) [NONPROFIT]</t>
  </si>
  <si>
    <r>
      <t xml:space="preserve">Direct Contributions/Donations: </t>
    </r>
    <r>
      <rPr>
        <b/>
        <sz val="10"/>
        <rFont val="Garamond"/>
        <family val="1"/>
      </rPr>
      <t>No activity</t>
    </r>
  </si>
  <si>
    <t>Gross-Cost=Net</t>
  </si>
  <si>
    <t>Gross</t>
  </si>
  <si>
    <t>Cost</t>
  </si>
  <si>
    <t>Net Advertising Income</t>
  </si>
  <si>
    <r>
      <t xml:space="preserve">3a. INCOME FROM DEMOS AND ACTIVITY FEES </t>
    </r>
    <r>
      <rPr>
        <sz val="11"/>
        <rFont val="Garamond"/>
        <family val="1"/>
      </rPr>
      <t>From</t>
    </r>
  </si>
  <si>
    <t xml:space="preserve">Pg 2, Ln 24 </t>
  </si>
  <si>
    <r>
      <t xml:space="preserve">Pg. 2 </t>
    </r>
    <r>
      <rPr>
        <b/>
        <sz val="10"/>
        <rFont val="Garamond"/>
        <family val="1"/>
      </rPr>
      <t>L 15</t>
    </r>
  </si>
  <si>
    <r>
      <t xml:space="preserve">Show TOTAL on </t>
    </r>
    <r>
      <rPr>
        <b/>
        <i/>
        <sz val="10"/>
        <rFont val="Garamond"/>
        <family val="1"/>
      </rPr>
      <t>Pg 2</t>
    </r>
    <r>
      <rPr>
        <b/>
        <sz val="10"/>
        <rFont val="Garamond"/>
        <family val="1"/>
      </rPr>
      <t xml:space="preserve"> Line 30a</t>
    </r>
  </si>
  <si>
    <r>
      <t>Pg 2</t>
    </r>
    <r>
      <rPr>
        <b/>
        <sz val="10"/>
        <rFont val="Garamond"/>
        <family val="1"/>
      </rPr>
      <t xml:space="preserve"> Line 30b</t>
    </r>
  </si>
  <si>
    <t>(A-B) 
Adj. Gross Income</t>
  </si>
  <si>
    <t>(B) 
Total Refunds</t>
  </si>
  <si>
    <t>(A) Gross Gate
Income (+ NMS)</t>
  </si>
  <si>
    <t>(A) 
Gross Income</t>
  </si>
  <si>
    <t>(A-B) 
Net Income</t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</si>
  <si>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3b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</si>
  <si>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1a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</si>
  <si>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1b</t>
    </r>
  </si>
  <si>
    <r>
      <t>Show TOTALS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7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</si>
  <si>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10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</si>
  <si>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12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</si>
  <si>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13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</si>
  <si>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14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</si>
  <si>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20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</si>
  <si>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28</t>
    </r>
  </si>
  <si>
    <r>
      <t>Show TOTAL on</t>
    </r>
    <r>
      <rPr>
        <b/>
        <i/>
        <sz val="10"/>
        <rFont val="Garamond"/>
        <family val="1"/>
      </rPr>
      <t xml:space="preserve"> Pg 2</t>
    </r>
    <r>
      <rPr>
        <b/>
        <sz val="10"/>
        <rFont val="Garamond"/>
        <family val="1"/>
      </rPr>
      <t xml:space="preserve"> Line 29</t>
    </r>
  </si>
  <si>
    <r>
      <t xml:space="preserve">3b. ADJUSTED GROSS EVENT INCOME </t>
    </r>
    <r>
      <rPr>
        <sz val="11"/>
        <rFont val="Garamond"/>
        <family val="1"/>
      </rPr>
      <t>Event</t>
    </r>
  </si>
  <si>
    <t>Adjusted Gross Event Income</t>
  </si>
  <si>
    <r>
      <t xml:space="preserve">10. OTHER INCOME </t>
    </r>
    <r>
      <rPr>
        <sz val="11"/>
        <rFont val="Garamond"/>
        <family val="1"/>
      </rPr>
      <t xml:space="preserve"> Description</t>
    </r>
  </si>
  <si>
    <t xml:space="preserve">TOTAL GROSS INCOME </t>
  </si>
  <si>
    <t>(Sum of Lines 1 through 9)</t>
  </si>
  <si>
    <t># Signatures Required</t>
  </si>
  <si>
    <t>Member #</t>
  </si>
  <si>
    <t>Expiration mm/yyyy</t>
  </si>
  <si>
    <t>Financial Committee consists of Seneschal, Exchequer, and other specified individuals below.</t>
  </si>
  <si>
    <r>
      <t xml:space="preserve">Released or Sold 
Reported Regalia or Equipment 
</t>
    </r>
    <r>
      <rPr>
        <sz val="10"/>
        <rFont val="Garamond"/>
        <family val="1"/>
      </rPr>
      <t>(listed on pg 7 or 8 in a prior report)</t>
    </r>
  </si>
  <si>
    <t>(A)   (Start) 
Prior Value
(from pg 7 or 8)</t>
  </si>
  <si>
    <t>(B)   (Start)
Accum. Depr.
(if from pg 8)</t>
  </si>
  <si>
    <t>(A - B)
Value 
Lost</t>
  </si>
  <si>
    <t>Mark Only One:</t>
  </si>
  <si>
    <r>
      <t xml:space="preserve">Financial Committee consists of Seneschal, Exchequer, and all other paid members </t>
    </r>
    <r>
      <rPr>
        <b/>
        <sz val="10"/>
        <rFont val="Garamond"/>
        <family val="1"/>
      </rPr>
      <t>in the branch</t>
    </r>
    <r>
      <rPr>
        <sz val="10"/>
        <rFont val="Garamond"/>
        <family val="1"/>
      </rPr>
      <t>.</t>
    </r>
  </si>
  <si>
    <t>X</t>
  </si>
  <si>
    <t>If filing electronically:</t>
  </si>
  <si>
    <t>Remember to select the category in the far left column.</t>
  </si>
  <si>
    <r>
      <t xml:space="preserve">Funds transferred from another SCA account </t>
    </r>
    <r>
      <rPr>
        <b/>
        <i/>
        <sz val="11"/>
        <rFont val="Garamond"/>
        <family val="1"/>
      </rPr>
      <t>within</t>
    </r>
    <r>
      <rPr>
        <b/>
        <sz val="11"/>
        <rFont val="Garamond"/>
        <family val="1"/>
      </rPr>
      <t xml:space="preserve"> the Kingdom and </t>
    </r>
    <r>
      <rPr>
        <b/>
        <i/>
        <sz val="11"/>
        <rFont val="Garamond"/>
        <family val="1"/>
      </rPr>
      <t>in the same country</t>
    </r>
    <r>
      <rPr>
        <b/>
        <sz val="11"/>
        <rFont val="Garamond"/>
        <family val="1"/>
      </rPr>
      <t>:</t>
    </r>
  </si>
  <si>
    <r>
      <t xml:space="preserve">Funds transferred from another SCA account </t>
    </r>
    <r>
      <rPr>
        <b/>
        <i/>
        <sz val="11"/>
        <rFont val="Garamond"/>
        <family val="1"/>
      </rPr>
      <t>outside of</t>
    </r>
    <r>
      <rPr>
        <b/>
        <sz val="11"/>
        <rFont val="Garamond"/>
        <family val="1"/>
      </rPr>
      <t xml:space="preserve"> the Kingdom and </t>
    </r>
    <r>
      <rPr>
        <b/>
        <i/>
        <sz val="11"/>
        <rFont val="Garamond"/>
        <family val="1"/>
      </rPr>
      <t>in the same country</t>
    </r>
    <r>
      <rPr>
        <b/>
        <sz val="11"/>
        <rFont val="Garamond"/>
        <family val="1"/>
      </rPr>
      <t>:</t>
    </r>
  </si>
  <si>
    <t>OUTSIDE THE KINGDOM 
Kingdom and Branch or Account</t>
  </si>
  <si>
    <t>Show TOTAL on Pg. 2 Line 4b</t>
  </si>
  <si>
    <t>OUTSIDE THE KINGDOM
Kingdom and Branch or Account</t>
  </si>
  <si>
    <r>
      <t xml:space="preserve">Funds transferred to another SCA account </t>
    </r>
    <r>
      <rPr>
        <b/>
        <i/>
        <sz val="11"/>
        <rFont val="Garamond"/>
        <family val="1"/>
      </rPr>
      <t>within</t>
    </r>
    <r>
      <rPr>
        <b/>
        <sz val="11"/>
        <rFont val="Garamond"/>
        <family val="1"/>
      </rPr>
      <t xml:space="preserve"> the Kingdom and </t>
    </r>
    <r>
      <rPr>
        <b/>
        <i/>
        <sz val="11"/>
        <rFont val="Garamond"/>
        <family val="1"/>
      </rPr>
      <t>in the same country</t>
    </r>
    <r>
      <rPr>
        <b/>
        <sz val="11"/>
        <rFont val="Garamond"/>
        <family val="1"/>
      </rPr>
      <t>:</t>
    </r>
  </si>
  <si>
    <r>
      <t xml:space="preserve">Funds transferred to another SCA account </t>
    </r>
    <r>
      <rPr>
        <b/>
        <i/>
        <sz val="11"/>
        <rFont val="Garamond"/>
        <family val="1"/>
      </rPr>
      <t>outside of</t>
    </r>
    <r>
      <rPr>
        <b/>
        <sz val="11"/>
        <rFont val="Garamond"/>
        <family val="1"/>
      </rPr>
      <t xml:space="preserve"> the Kingdom and </t>
    </r>
    <r>
      <rPr>
        <b/>
        <i/>
        <sz val="11"/>
        <rFont val="Garamond"/>
        <family val="1"/>
      </rPr>
      <t>in the same country</t>
    </r>
    <r>
      <rPr>
        <b/>
        <sz val="11"/>
        <rFont val="Garamond"/>
        <family val="1"/>
      </rPr>
      <t>:</t>
    </r>
  </si>
  <si>
    <t>TOTAL TRANSFERS TO OUTSIDE THE KINGDOM:  [(A)+(B)]</t>
  </si>
  <si>
    <t>Purch
Q
T
R</t>
  </si>
  <si>
    <r>
      <t xml:space="preserve">NO: </t>
    </r>
    <r>
      <rPr>
        <sz val="10"/>
        <rFont val="Garamond"/>
        <family val="1"/>
      </rPr>
      <t xml:space="preserve">add line 5 to Pg 1 Line I.a.(End) </t>
    </r>
  </si>
  <si>
    <r>
      <t xml:space="preserve">YES: </t>
    </r>
    <r>
      <rPr>
        <sz val="10"/>
        <rFont val="Garamond"/>
        <family val="1"/>
      </rPr>
      <t>add line 5 to Pg 1 Line I.b.(End)</t>
    </r>
  </si>
  <si>
    <r>
      <t xml:space="preserve">Minor Inventory 
</t>
    </r>
    <r>
      <rPr>
        <sz val="10"/>
        <rFont val="Garamond"/>
        <family val="1"/>
      </rPr>
      <t>(Not reported as Major Inventory, and expensed as Supplies when purchased)</t>
    </r>
  </si>
  <si>
    <t>d)  Inventory For Sale (Major Inventory)</t>
  </si>
  <si>
    <t>Other Sales Income</t>
  </si>
  <si>
    <t>locked</t>
  </si>
  <si>
    <t>unlocked</t>
  </si>
  <si>
    <t>pdf</t>
  </si>
  <si>
    <r>
      <t xml:space="preserve">Fund Raising: </t>
    </r>
    <r>
      <rPr>
        <b/>
        <sz val="10"/>
        <rFont val="Garamond"/>
        <family val="1"/>
      </rPr>
      <t xml:space="preserve">Non-medieval </t>
    </r>
    <r>
      <rPr>
        <sz val="10"/>
        <rFont val="Garamond"/>
        <family val="1"/>
      </rPr>
      <t>activities to earn 
income (raffles, car washes, bake sales, etc.)</t>
    </r>
  </si>
  <si>
    <t>Dedicated Fund List</t>
  </si>
  <si>
    <t>WITHIN THE KINGDOM</t>
  </si>
  <si>
    <t>Income Statement Line 32</t>
  </si>
  <si>
    <t>Please complete the Financial Committee Information page!</t>
  </si>
  <si>
    <t>Seneschal Name</t>
  </si>
  <si>
    <t>Exchequer Name</t>
  </si>
  <si>
    <r>
      <t xml:space="preserve">the bank statement(s) and workbook pages </t>
    </r>
    <r>
      <rPr>
        <b/>
        <sz val="14"/>
        <rFont val="Garamond"/>
        <family val="1"/>
      </rPr>
      <t>according to Kingdom Policy</t>
    </r>
    <r>
      <rPr>
        <sz val="14"/>
        <rFont val="Garamond"/>
        <family val="1"/>
      </rPr>
      <t xml:space="preserve">. </t>
    </r>
  </si>
  <si>
    <t>Pages 5+ will not print where no data is entered.</t>
  </si>
  <si>
    <t>LARGE</t>
  </si>
  <si>
    <t>MEDIUM</t>
  </si>
  <si>
    <t>SMALL</t>
  </si>
  <si>
    <t>(B) 
Advertising Cost</t>
  </si>
  <si>
    <t>Total of lines I.a (End) and I.b (End) on the Comparative Balance Sheet - CASH:</t>
  </si>
  <si>
    <t>AS XLI 1.2</t>
  </si>
  <si>
    <r>
      <t xml:space="preserve">NOTE: </t>
    </r>
    <r>
      <rPr>
        <sz val="10"/>
        <rFont val="Garamond"/>
        <family val="1"/>
      </rPr>
      <t>Use this form for major inventory (purchased for lot price of $250 +). If a new lot originally cost less than US$250 (minor inventory), use Page 7 to report income from sales of those items.</t>
    </r>
  </si>
  <si>
    <t>Existing Lot Quantity</t>
  </si>
  <si>
    <t>Existing Lot Extended Cost</t>
  </si>
  <si>
    <t>ADDITIONAL WORKSHEETS</t>
  </si>
  <si>
    <t>Suggested Selling Price</t>
  </si>
  <si>
    <t xml:space="preserve">Actual Gross Income from Inventory Sales </t>
  </si>
  <si>
    <t>Check Date</t>
  </si>
  <si>
    <t xml:space="preserve">Use this form only if you manage multiple funds within your group's accounts. This is a list of all funds and their current balances </t>
  </si>
  <si>
    <t>as of the end date on this report. The total of all funds must equal the total ending cash from the Balance Sheet.</t>
  </si>
  <si>
    <t>Gross Income (A)</t>
  </si>
  <si>
    <t>Start Subs Due (B)</t>
  </si>
  <si>
    <t>End Subs Due (C)</t>
  </si>
  <si>
    <t>Adj. Gross Income (A+B-C)</t>
  </si>
  <si>
    <t>(B1)</t>
  </si>
  <si>
    <t>(C1)</t>
  </si>
  <si>
    <t>(A) x (B1) x (C1)</t>
  </si>
  <si>
    <t>(B2)</t>
  </si>
  <si>
    <t>(C2)</t>
  </si>
  <si>
    <t>(A) x (B2) x (C2)</t>
  </si>
  <si>
    <t># of Subs</t>
  </si>
  <si>
    <t xml:space="preserve">Expiring </t>
  </si>
  <si>
    <t>BEYOND 36 ISSUES</t>
  </si>
  <si>
    <t>If you sell issues IN ADVANCE using subscriptions, fill in the sections below.</t>
  </si>
  <si>
    <r>
      <t>OTHER SALES INCOME</t>
    </r>
    <r>
      <rPr>
        <b/>
        <sz val="10"/>
        <rFont val="Garamond"/>
        <family val="1"/>
      </rPr>
      <t xml:space="preserve"> </t>
    </r>
    <r>
      <rPr>
        <sz val="10"/>
        <rFont val="Garamond"/>
        <family val="1"/>
      </rPr>
      <t>(not reported as Major Inventory):</t>
    </r>
  </si>
  <si>
    <r>
      <t xml:space="preserve">7. NET ADVERTISING INCOME 
</t>
    </r>
    <r>
      <rPr>
        <sz val="11"/>
        <rFont val="Garamond"/>
        <family val="1"/>
      </rPr>
      <t>Publication/Issue/Event</t>
    </r>
  </si>
  <si>
    <t>d) Value of Asset Donations and Regalia Improvements (from page 7)</t>
  </si>
  <si>
    <t xml:space="preserve">a) Donations received without consideration (receiving nothing in return) </t>
  </si>
  <si>
    <t>INVENTORY DETAIL</t>
  </si>
  <si>
    <t>SCA FUNDS TRANSFERRED DETAIL - IN - OVERFLOW</t>
  </si>
  <si>
    <t>SCA FUNDS TRANSFERRED DETAIL - OUT - OVERFLOW</t>
  </si>
  <si>
    <t>COMPARATIVE BALANCE STATEMENT</t>
  </si>
  <si>
    <t>1. BALANCE</t>
  </si>
  <si>
    <t>CONTENTS</t>
  </si>
  <si>
    <t>2. INCOME</t>
  </si>
  <si>
    <t>3.a PRIMARY ACCOUNT</t>
  </si>
  <si>
    <t>3.b SECONDARY ACCOUNTS</t>
  </si>
  <si>
    <t>4. CONTACT INFO</t>
  </si>
  <si>
    <t>5. COMP BAL DTL</t>
  </si>
  <si>
    <t>6. INVENTORY DTL</t>
  </si>
  <si>
    <t>7. REGALIA SALES DTL</t>
  </si>
  <si>
    <t>9. TRANSFER IN</t>
  </si>
  <si>
    <t>10. TRANSFER OUT</t>
  </si>
  <si>
    <t>11.a INCOME DTL</t>
  </si>
  <si>
    <t>8. DEPRECIATION DTL</t>
  </si>
  <si>
    <t>PRIMARY ACCOUNT RECONCILIATION</t>
  </si>
  <si>
    <t>SECONDARY ACCOUNTS RECONCILIATION</t>
  </si>
  <si>
    <t>Primary Account Reconciliation</t>
  </si>
  <si>
    <t>Secondary Accounts Reconciliation</t>
  </si>
  <si>
    <t>Comparative Balance Detail</t>
  </si>
  <si>
    <t>Inventory Detail</t>
  </si>
  <si>
    <t>Regalia &amp; Other Sales Detail</t>
  </si>
  <si>
    <t>REGALIA &amp; OTHER SALES DETAIL</t>
  </si>
  <si>
    <t>Depreciation Detail</t>
  </si>
  <si>
    <t>Income Detail Part 1</t>
  </si>
  <si>
    <t>Income Detail Part 2</t>
  </si>
  <si>
    <t>Expense Detail Part 1</t>
  </si>
  <si>
    <t>Expense Detail Part 2</t>
  </si>
  <si>
    <t>Newsletter Income Detail</t>
  </si>
  <si>
    <t>11.b INCOME DTL</t>
  </si>
  <si>
    <t>12.a EXPENSE DTL</t>
  </si>
  <si>
    <t>12.b EXPENSE DTL</t>
  </si>
  <si>
    <t>DEPRECIATION DETAIL</t>
  </si>
  <si>
    <t>SCA FUNDS TRANSFERRED DETAIL - IN</t>
  </si>
  <si>
    <t>SCA FUNDS TRANSFERRED DETAIL - OUT</t>
  </si>
  <si>
    <t>Transfer Income Detail</t>
  </si>
  <si>
    <t>Transfer Expense Detail</t>
  </si>
  <si>
    <t>INCOME DETAIL PART 1</t>
  </si>
  <si>
    <t>INCOME DETAIL PART 2</t>
  </si>
  <si>
    <t>EXPENSE DETAIL PART 1</t>
  </si>
  <si>
    <t>EXPENSE DETAIL PART 2</t>
  </si>
  <si>
    <t>13. FINANCE COMM</t>
  </si>
  <si>
    <t>14. FUNDS</t>
  </si>
  <si>
    <t>15. NEWSLETTER</t>
  </si>
  <si>
    <t>Unlocked Worksheet for other information (ledgers, etc.)</t>
  </si>
  <si>
    <t>9.b TRANSFER IN</t>
  </si>
  <si>
    <t>10.b TRANSFER OUT</t>
  </si>
  <si>
    <t xml:space="preserve">4. Adjusted ACCOUNT Balance (Line 1 + Line 2  - Line 3) </t>
  </si>
  <si>
    <t xml:space="preserve">5. Ending LEDGER or REGISTER Balance </t>
  </si>
  <si>
    <r>
      <t>A: Statement</t>
    </r>
    <r>
      <rPr>
        <sz val="10"/>
        <rFont val="Garamond"/>
        <family val="1"/>
      </rPr>
      <t xml:space="preserve"> Ending Balance</t>
    </r>
  </si>
  <si>
    <r>
      <t>Register/Ledger</t>
    </r>
    <r>
      <rPr>
        <sz val="10"/>
        <rFont val="Garamond"/>
        <family val="1"/>
      </rPr>
      <t xml:space="preserve"> Ending Balance</t>
    </r>
  </si>
  <si>
    <t>Released Equipment</t>
  </si>
  <si>
    <t>Quantity Sold at any price</t>
  </si>
  <si>
    <r>
      <t xml:space="preserve">Financial Committee consists of Seneschal, Exchequer, and all other paid members </t>
    </r>
    <r>
      <rPr>
        <b/>
        <sz val="10"/>
        <rFont val="Garamond"/>
        <family val="1"/>
      </rPr>
      <t>voting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at a meeting</t>
    </r>
    <r>
      <rPr>
        <sz val="10"/>
        <rFont val="Garamond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</si>
</sst>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mmmm\ d\,\ yyyy"/>
    <numFmt numFmtId="167" formatCode="_(&quot;$&quot;* #,##0.000_);_(&quot;$&quot;* \(#,##0.000\);_(&quot;$&quot;* &quot;-&quot;??_);_(@_)"/>
    <numFmt numFmtId="168" formatCode="0.000"/>
    <numFmt numFmtId="169" formatCode="0.0"/>
    <numFmt numFmtId="170" formatCode="0.0000"/>
    <numFmt numFmtId="171" formatCode="mm/dd/yy"/>
    <numFmt numFmtId="172" formatCode="0.00000000"/>
    <numFmt numFmtId="173" formatCode="m/d"/>
    <numFmt numFmtId="174" formatCode="00000"/>
    <numFmt numFmtId="175" formatCode="_(* #,##0.00_);_(* \(#,##0.00\);_(* &quot; &quot;??_);_(@_)"/>
    <numFmt numFmtId="176" formatCode="_(&quot;$&quot;* #,##0.00_);_(&quot;$&quot;* \(#,##0.00\);_(&quot;$&quot;* &quot; &quot;??_);_(@_)"/>
    <numFmt numFmtId="177" formatCode="[$-409]dddd\,\ mmmm\ dd\,\ yyyy"/>
    <numFmt numFmtId="178" formatCode="mm/dd/yy;@"/>
    <numFmt numFmtId="179" formatCode="m/d/yy"/>
    <numFmt numFmtId="180" formatCode="mmmm\ dd\,\ yyyy"/>
    <numFmt numFmtId="181" formatCode="mm/yyyy"/>
    <numFmt numFmtId="182" formatCode="[$-409]d\-mmm\-yyyy;@"/>
    <numFmt numFmtId="183" formatCode="mmm/yyyy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8"/>
      <name val="Tahoma"/>
      <family val="0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u val="single"/>
      <sz val="10"/>
      <name val="Garamond"/>
      <family val="1"/>
    </font>
    <font>
      <sz val="4"/>
      <name val="Garamond"/>
      <family val="1"/>
    </font>
    <font>
      <b/>
      <sz val="9"/>
      <name val="Garamond"/>
      <family val="1"/>
    </font>
    <font>
      <b/>
      <sz val="14"/>
      <name val="Garamond"/>
      <family val="1"/>
    </font>
    <font>
      <sz val="16"/>
      <name val="Garamond"/>
      <family val="1"/>
    </font>
    <font>
      <b/>
      <sz val="10"/>
      <name val="Garamond"/>
      <family val="1"/>
    </font>
    <font>
      <i/>
      <sz val="11"/>
      <name val="Garamond"/>
      <family val="1"/>
    </font>
    <font>
      <sz val="14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8"/>
      <name val="Garamond"/>
      <family val="1"/>
    </font>
    <font>
      <sz val="6"/>
      <name val="Garamond"/>
      <family val="1"/>
    </font>
    <font>
      <i/>
      <sz val="12"/>
      <name val="Garamond"/>
      <family val="1"/>
    </font>
    <font>
      <b/>
      <i/>
      <sz val="11"/>
      <name val="Garamond"/>
      <family val="1"/>
    </font>
    <font>
      <b/>
      <u val="single"/>
      <sz val="12"/>
      <name val="Garamond"/>
      <family val="1"/>
    </font>
    <font>
      <sz val="11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8"/>
      <name val="Garamond"/>
      <family val="1"/>
    </font>
    <font>
      <i/>
      <sz val="8"/>
      <name val="Garamond"/>
      <family val="1"/>
    </font>
    <font>
      <i/>
      <sz val="9"/>
      <name val="Garamond"/>
      <family val="1"/>
    </font>
    <font>
      <b/>
      <sz val="6"/>
      <name val="Garamond"/>
      <family val="1"/>
    </font>
    <font>
      <sz val="12"/>
      <color indexed="16"/>
      <name val="Garamond"/>
      <family val="1"/>
    </font>
    <font>
      <sz val="10"/>
      <color indexed="56"/>
      <name val="Garamond"/>
      <family val="1"/>
    </font>
    <font>
      <sz val="14"/>
      <name val="Times New Roman"/>
      <family val="0"/>
    </font>
    <font>
      <sz val="10.5"/>
      <name val="Garamond"/>
      <family val="1"/>
    </font>
    <font>
      <b/>
      <u val="single"/>
      <sz val="9"/>
      <name val="Garamond"/>
      <family val="1"/>
    </font>
    <font>
      <sz val="9"/>
      <name val="Times New Roman"/>
      <family val="0"/>
    </font>
    <font>
      <i/>
      <sz val="14"/>
      <name val="Garamond"/>
      <family val="1"/>
    </font>
    <font>
      <i/>
      <sz val="8"/>
      <color indexed="12"/>
      <name val="Times New Roman"/>
      <family val="1"/>
    </font>
    <font>
      <b/>
      <i/>
      <sz val="9"/>
      <name val="Garamond"/>
      <family val="1"/>
    </font>
    <font>
      <b/>
      <i/>
      <sz val="9"/>
      <name val="Times New Roman"/>
      <family val="0"/>
    </font>
    <font>
      <b/>
      <sz val="14"/>
      <name val="Times New Roman"/>
      <family val="0"/>
    </font>
    <font>
      <sz val="10"/>
      <color indexed="43"/>
      <name val="Garamond"/>
      <family val="1"/>
    </font>
    <font>
      <sz val="11"/>
      <color indexed="10"/>
      <name val="Times New Roman"/>
      <family val="0"/>
    </font>
    <font>
      <sz val="11"/>
      <color indexed="10"/>
      <name val="Garamond"/>
      <family val="1"/>
    </font>
    <font>
      <sz val="8"/>
      <name val="Tahoma"/>
      <family val="2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thin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61">
    <xf numFmtId="0" fontId="0" fillId="0" borderId="0" xfId="0" applyAlignment="1">
      <alignment/>
    </xf>
    <xf numFmtId="0" fontId="11" fillId="2" borderId="0" xfId="32" applyFont="1" applyFill="1" applyBorder="1" applyAlignment="1" applyProtection="1">
      <alignment horizontal="center" vertical="center"/>
      <protection/>
    </xf>
    <xf numFmtId="0" fontId="8" fillId="3" borderId="0" xfId="33" applyFont="1" applyFill="1" applyAlignment="1">
      <alignment horizontal="center" vertical="center"/>
      <protection/>
    </xf>
    <xf numFmtId="0" fontId="8" fillId="4" borderId="0" xfId="21" applyFont="1" applyFill="1" applyAlignment="1" applyProtection="1">
      <alignment vertical="center"/>
      <protection/>
    </xf>
    <xf numFmtId="0" fontId="8" fillId="3" borderId="0" xfId="21" applyFont="1" applyFill="1" applyAlignment="1" applyProtection="1">
      <alignment vertical="center"/>
      <protection/>
    </xf>
    <xf numFmtId="0" fontId="8" fillId="3" borderId="0" xfId="21" applyFont="1" applyFill="1" applyAlignment="1">
      <alignment vertical="center"/>
      <protection/>
    </xf>
    <xf numFmtId="0" fontId="12" fillId="0" borderId="0" xfId="21" applyFont="1" applyAlignment="1" applyProtection="1">
      <alignment vertical="center"/>
      <protection/>
    </xf>
    <xf numFmtId="0" fontId="6" fillId="3" borderId="0" xfId="20" applyFill="1" applyAlignment="1" applyProtection="1">
      <alignment vertical="center"/>
      <protection locked="0"/>
    </xf>
    <xf numFmtId="0" fontId="13" fillId="4" borderId="0" xfId="21" applyFont="1" applyFill="1" applyAlignment="1" applyProtection="1">
      <alignment vertical="center"/>
      <protection/>
    </xf>
    <xf numFmtId="0" fontId="13" fillId="3" borderId="0" xfId="21" applyFont="1" applyFill="1" applyAlignment="1">
      <alignment vertical="center"/>
      <protection/>
    </xf>
    <xf numFmtId="0" fontId="24" fillId="4" borderId="0" xfId="21" applyFont="1" applyFill="1" applyAlignment="1" applyProtection="1">
      <alignment vertical="center"/>
      <protection/>
    </xf>
    <xf numFmtId="0" fontId="24" fillId="3" borderId="0" xfId="21" applyFont="1" applyFill="1" applyAlignment="1">
      <alignment vertical="center"/>
      <protection/>
    </xf>
    <xf numFmtId="0" fontId="18" fillId="4" borderId="0" xfId="21" applyFont="1" applyFill="1" applyAlignment="1" applyProtection="1">
      <alignment vertical="center"/>
      <protection/>
    </xf>
    <xf numFmtId="0" fontId="18" fillId="3" borderId="0" xfId="21" applyFont="1" applyFill="1" applyAlignment="1">
      <alignment vertical="center"/>
      <protection/>
    </xf>
    <xf numFmtId="0" fontId="9" fillId="4" borderId="0" xfId="21" applyFont="1" applyFill="1" applyAlignment="1" applyProtection="1">
      <alignment vertical="center"/>
      <protection/>
    </xf>
    <xf numFmtId="0" fontId="9" fillId="3" borderId="0" xfId="21" applyFont="1" applyFill="1" applyAlignment="1">
      <alignment vertical="center"/>
      <protection/>
    </xf>
    <xf numFmtId="0" fontId="6" fillId="3" borderId="0" xfId="20" applyFill="1" applyAlignment="1" applyProtection="1" quotePrefix="1">
      <alignment vertical="center"/>
      <protection/>
    </xf>
    <xf numFmtId="0" fontId="6" fillId="3" borderId="0" xfId="20" applyFill="1" applyAlignment="1" applyProtection="1">
      <alignment vertical="center"/>
      <protection/>
    </xf>
    <xf numFmtId="2" fontId="8" fillId="3" borderId="0" xfId="21" applyNumberFormat="1" applyFont="1" applyFill="1" applyAlignment="1">
      <alignment vertical="center"/>
      <protection/>
    </xf>
    <xf numFmtId="0" fontId="6" fillId="3" borderId="0" xfId="20" applyFont="1" applyFill="1" applyAlignment="1" applyProtection="1">
      <alignment vertical="center"/>
      <protection/>
    </xf>
    <xf numFmtId="0" fontId="10" fillId="4" borderId="0" xfId="21" applyFont="1" applyFill="1" applyAlignment="1" applyProtection="1">
      <alignment vertical="center"/>
      <protection/>
    </xf>
    <xf numFmtId="0" fontId="10" fillId="3" borderId="0" xfId="21" applyFont="1" applyFill="1" applyAlignment="1">
      <alignment vertical="center"/>
      <protection/>
    </xf>
    <xf numFmtId="0" fontId="8" fillId="4" borderId="0" xfId="21" applyFont="1" applyFill="1" applyAlignment="1">
      <alignment vertical="center"/>
      <protection/>
    </xf>
    <xf numFmtId="0" fontId="8" fillId="3" borderId="0" xfId="29" applyFont="1" applyFill="1" applyAlignment="1">
      <alignment vertical="center"/>
      <protection/>
    </xf>
    <xf numFmtId="0" fontId="8" fillId="3" borderId="0" xfId="29" applyFont="1" applyFill="1" applyAlignment="1">
      <alignment horizontal="center" vertical="center"/>
      <protection/>
    </xf>
    <xf numFmtId="0" fontId="13" fillId="3" borderId="0" xfId="29" applyFont="1" applyFill="1" applyAlignment="1">
      <alignment horizontal="left" vertical="center"/>
      <protection/>
    </xf>
    <xf numFmtId="0" fontId="10" fillId="3" borderId="0" xfId="29" applyFont="1" applyFill="1" applyAlignment="1">
      <alignment vertical="center"/>
      <protection/>
    </xf>
    <xf numFmtId="0" fontId="24" fillId="3" borderId="0" xfId="29" applyFont="1" applyFill="1" applyAlignment="1">
      <alignment vertical="center"/>
      <protection/>
    </xf>
    <xf numFmtId="2" fontId="8" fillId="3" borderId="0" xfId="29" applyNumberFormat="1" applyFont="1" applyFill="1" applyAlignment="1">
      <alignment vertical="center"/>
      <protection/>
    </xf>
    <xf numFmtId="0" fontId="8" fillId="0" borderId="0" xfId="29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8" fillId="3" borderId="0" xfId="23" applyFont="1" applyFill="1" applyAlignment="1">
      <alignment vertical="center"/>
      <protection/>
    </xf>
    <xf numFmtId="0" fontId="13" fillId="3" borderId="0" xfId="23" applyFont="1" applyFill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16" fillId="0" borderId="0" xfId="23" applyFont="1" applyFill="1" applyAlignment="1" applyProtection="1" quotePrefix="1">
      <alignment horizontal="centerContinuous" vertical="center"/>
      <protection/>
    </xf>
    <xf numFmtId="0" fontId="8" fillId="0" borderId="0" xfId="23" applyFont="1" applyFill="1" applyAlignment="1" applyProtection="1">
      <alignment horizontal="centerContinuous" vertical="center"/>
      <protection/>
    </xf>
    <xf numFmtId="0" fontId="8" fillId="3" borderId="0" xfId="30" applyFont="1" applyFill="1" applyAlignment="1">
      <alignment vertical="center"/>
      <protection/>
    </xf>
    <xf numFmtId="0" fontId="8" fillId="3" borderId="0" xfId="30" applyFont="1" applyFill="1" applyAlignment="1">
      <alignment horizontal="center" vertical="center"/>
      <protection/>
    </xf>
    <xf numFmtId="0" fontId="8" fillId="3" borderId="0" xfId="30" applyFont="1" applyFill="1" applyAlignment="1" applyProtection="1">
      <alignment vertical="center"/>
      <protection/>
    </xf>
    <xf numFmtId="0" fontId="13" fillId="3" borderId="0" xfId="30" applyFont="1" applyFill="1" applyAlignment="1" applyProtection="1">
      <alignment vertical="center"/>
      <protection/>
    </xf>
    <xf numFmtId="0" fontId="8" fillId="0" borderId="0" xfId="30" applyFont="1" applyFill="1" applyAlignment="1" applyProtection="1">
      <alignment vertical="center"/>
      <protection/>
    </xf>
    <xf numFmtId="0" fontId="16" fillId="0" borderId="0" xfId="30" applyFont="1" applyFill="1" applyAlignment="1" applyProtection="1" quotePrefix="1">
      <alignment horizontal="centerContinuous" vertical="center"/>
      <protection/>
    </xf>
    <xf numFmtId="0" fontId="8" fillId="0" borderId="0" xfId="30" applyFont="1" applyFill="1" applyAlignment="1" applyProtection="1">
      <alignment horizontal="centerContinuous" vertical="center"/>
      <protection/>
    </xf>
    <xf numFmtId="0" fontId="8" fillId="0" borderId="0" xfId="30" applyFont="1" applyFill="1" applyAlignment="1">
      <alignment vertical="center"/>
      <protection/>
    </xf>
    <xf numFmtId="0" fontId="8" fillId="0" borderId="0" xfId="30" applyFont="1" applyFill="1" applyAlignment="1" applyProtection="1">
      <alignment horizontal="center" vertical="center"/>
      <protection/>
    </xf>
    <xf numFmtId="0" fontId="8" fillId="3" borderId="0" xfId="24" applyFont="1" applyFill="1" applyAlignment="1">
      <alignment vertical="center"/>
      <protection/>
    </xf>
    <xf numFmtId="0" fontId="13" fillId="3" borderId="0" xfId="24" applyFont="1" applyFill="1" applyAlignment="1">
      <alignment vertical="center"/>
      <protection/>
    </xf>
    <xf numFmtId="0" fontId="8" fillId="3" borderId="0" xfId="28" applyFont="1" applyFill="1" applyAlignment="1">
      <alignment vertical="center"/>
      <protection/>
    </xf>
    <xf numFmtId="2" fontId="8" fillId="3" borderId="0" xfId="24" applyNumberFormat="1" applyFont="1" applyFill="1" applyAlignment="1">
      <alignment vertical="center"/>
      <protection/>
    </xf>
    <xf numFmtId="0" fontId="25" fillId="3" borderId="0" xfId="24" applyFont="1" applyFill="1" applyAlignment="1">
      <alignment vertical="center"/>
      <protection/>
    </xf>
    <xf numFmtId="0" fontId="8" fillId="0" borderId="0" xfId="24" applyFont="1" applyFill="1" applyAlignment="1" applyProtection="1">
      <alignment vertical="center"/>
      <protection/>
    </xf>
    <xf numFmtId="0" fontId="16" fillId="0" borderId="0" xfId="24" applyFont="1" applyFill="1" applyAlignment="1" applyProtection="1" quotePrefix="1">
      <alignment horizontal="centerContinuous" vertical="center"/>
      <protection/>
    </xf>
    <xf numFmtId="0" fontId="8" fillId="0" borderId="0" xfId="24" applyFont="1" applyFill="1" applyAlignment="1" applyProtection="1">
      <alignment horizontal="centerContinuous" vertical="center"/>
      <protection/>
    </xf>
    <xf numFmtId="0" fontId="24" fillId="3" borderId="0" xfId="30" applyFont="1" applyFill="1" applyAlignment="1">
      <alignment vertical="center"/>
      <protection/>
    </xf>
    <xf numFmtId="0" fontId="8" fillId="3" borderId="0" xfId="33" applyFont="1" applyFill="1" applyAlignment="1">
      <alignment vertical="center"/>
      <protection/>
    </xf>
    <xf numFmtId="0" fontId="13" fillId="3" borderId="0" xfId="33" applyFont="1" applyFill="1" applyAlignment="1">
      <alignment vertical="center"/>
      <protection/>
    </xf>
    <xf numFmtId="0" fontId="8" fillId="3" borderId="0" xfId="33" applyFont="1" applyFill="1" applyAlignment="1">
      <alignment vertical="center" wrapText="1"/>
      <protection/>
    </xf>
    <xf numFmtId="0" fontId="8" fillId="3" borderId="0" xfId="33" applyFont="1" applyFill="1" applyBorder="1" applyAlignment="1">
      <alignment vertical="center"/>
      <protection/>
    </xf>
    <xf numFmtId="0" fontId="8" fillId="0" borderId="0" xfId="33" applyFont="1" applyFill="1" applyAlignment="1" applyProtection="1">
      <alignment vertical="center"/>
      <protection/>
    </xf>
    <xf numFmtId="0" fontId="8" fillId="0" borderId="0" xfId="33" applyFont="1" applyFill="1" applyAlignment="1">
      <alignment vertical="center"/>
      <protection/>
    </xf>
    <xf numFmtId="0" fontId="8" fillId="0" borderId="1" xfId="33" applyFont="1" applyFill="1" applyBorder="1" applyAlignment="1">
      <alignment vertical="center"/>
      <protection/>
    </xf>
    <xf numFmtId="0" fontId="24" fillId="3" borderId="0" xfId="33" applyFont="1" applyFill="1" applyAlignment="1">
      <alignment vertical="center"/>
      <protection/>
    </xf>
    <xf numFmtId="0" fontId="9" fillId="3" borderId="0" xfId="33" applyFont="1" applyFill="1" applyAlignment="1">
      <alignment vertical="center"/>
      <protection/>
    </xf>
    <xf numFmtId="0" fontId="21" fillId="3" borderId="0" xfId="33" applyFont="1" applyFill="1" applyAlignment="1">
      <alignment vertical="center"/>
      <protection/>
    </xf>
    <xf numFmtId="0" fontId="8" fillId="3" borderId="0" xfId="27" applyFont="1" applyFill="1" applyAlignment="1">
      <alignment vertical="center"/>
      <protection/>
    </xf>
    <xf numFmtId="0" fontId="13" fillId="3" borderId="0" xfId="27" applyFont="1" applyFill="1" applyAlignment="1">
      <alignment vertical="center"/>
      <protection/>
    </xf>
    <xf numFmtId="0" fontId="24" fillId="3" borderId="0" xfId="27" applyFont="1" applyFill="1" applyAlignment="1">
      <alignment vertical="center"/>
      <protection/>
    </xf>
    <xf numFmtId="0" fontId="10" fillId="3" borderId="0" xfId="27" applyFont="1" applyFill="1" applyAlignment="1">
      <alignment vertical="center"/>
      <protection/>
    </xf>
    <xf numFmtId="0" fontId="8" fillId="0" borderId="0" xfId="27" applyFont="1" applyFill="1" applyAlignment="1" applyProtection="1">
      <alignment vertical="center"/>
      <protection/>
    </xf>
    <xf numFmtId="0" fontId="16" fillId="0" borderId="0" xfId="27" applyFont="1" applyFill="1" applyAlignment="1" applyProtection="1" quotePrefix="1">
      <alignment horizontal="centerContinuous" vertical="center"/>
      <protection/>
    </xf>
    <xf numFmtId="0" fontId="8" fillId="0" borderId="0" xfId="27" applyFont="1" applyFill="1" applyAlignment="1" applyProtection="1">
      <alignment horizontal="centerContinuous" vertical="center"/>
      <protection/>
    </xf>
    <xf numFmtId="0" fontId="8" fillId="0" borderId="0" xfId="27" applyFont="1" applyFill="1" applyAlignment="1">
      <alignment vertical="center"/>
      <protection/>
    </xf>
    <xf numFmtId="0" fontId="8" fillId="3" borderId="0" xfId="34" applyFont="1" applyFill="1" applyAlignment="1">
      <alignment vertical="center"/>
      <protection/>
    </xf>
    <xf numFmtId="0" fontId="13" fillId="3" borderId="0" xfId="34" applyFont="1" applyFill="1" applyAlignment="1">
      <alignment vertical="center"/>
      <protection/>
    </xf>
    <xf numFmtId="2" fontId="8" fillId="3" borderId="0" xfId="34" applyNumberFormat="1" applyFont="1" applyFill="1" applyAlignment="1">
      <alignment vertical="center"/>
      <protection/>
    </xf>
    <xf numFmtId="0" fontId="10" fillId="3" borderId="0" xfId="34" applyFont="1" applyFill="1" applyAlignment="1">
      <alignment vertical="center"/>
      <protection/>
    </xf>
    <xf numFmtId="0" fontId="8" fillId="3" borderId="0" xfId="28" applyFont="1" applyFill="1" applyAlignment="1" applyProtection="1">
      <alignment vertical="center"/>
      <protection/>
    </xf>
    <xf numFmtId="0" fontId="13" fillId="3" borderId="0" xfId="28" applyFont="1" applyFill="1" applyAlignment="1" applyProtection="1">
      <alignment vertical="center"/>
      <protection/>
    </xf>
    <xf numFmtId="2" fontId="8" fillId="3" borderId="0" xfId="28" applyNumberFormat="1" applyFont="1" applyFill="1" applyAlignment="1" applyProtection="1">
      <alignment vertical="center"/>
      <protection/>
    </xf>
    <xf numFmtId="0" fontId="8" fillId="0" borderId="0" xfId="28" applyFont="1" applyFill="1" applyAlignment="1" applyProtection="1">
      <alignment vertical="center"/>
      <protection/>
    </xf>
    <xf numFmtId="0" fontId="16" fillId="0" borderId="0" xfId="28" applyFont="1" applyFill="1" applyAlignment="1" applyProtection="1" quotePrefix="1">
      <alignment horizontal="centerContinuous" vertical="center"/>
      <protection/>
    </xf>
    <xf numFmtId="0" fontId="8" fillId="0" borderId="0" xfId="28" applyFont="1" applyFill="1" applyAlignment="1" applyProtection="1">
      <alignment horizontal="centerContinuous" vertical="center"/>
      <protection/>
    </xf>
    <xf numFmtId="0" fontId="24" fillId="3" borderId="0" xfId="28" applyFont="1" applyFill="1" applyAlignment="1" applyProtection="1">
      <alignment vertical="center"/>
      <protection/>
    </xf>
    <xf numFmtId="2" fontId="24" fillId="3" borderId="0" xfId="28" applyNumberFormat="1" applyFont="1" applyFill="1" applyAlignment="1" applyProtection="1">
      <alignment vertical="center"/>
      <protection/>
    </xf>
    <xf numFmtId="0" fontId="8" fillId="3" borderId="0" xfId="26" applyFont="1" applyFill="1" applyAlignment="1" applyProtection="1">
      <alignment vertical="center"/>
      <protection/>
    </xf>
    <xf numFmtId="0" fontId="24" fillId="3" borderId="0" xfId="26" applyFont="1" applyFill="1" applyAlignment="1" applyProtection="1">
      <alignment vertical="center"/>
      <protection/>
    </xf>
    <xf numFmtId="0" fontId="13" fillId="3" borderId="0" xfId="26" applyFont="1" applyFill="1" applyAlignment="1" applyProtection="1">
      <alignment vertical="center"/>
      <protection/>
    </xf>
    <xf numFmtId="0" fontId="8" fillId="0" borderId="0" xfId="26" applyFont="1" applyFill="1" applyAlignment="1" applyProtection="1">
      <alignment vertical="center"/>
      <protection/>
    </xf>
    <xf numFmtId="0" fontId="16" fillId="0" borderId="0" xfId="26" applyFont="1" applyFill="1" applyAlignment="1" applyProtection="1" quotePrefix="1">
      <alignment horizontal="centerContinuous" vertical="center"/>
      <protection/>
    </xf>
    <xf numFmtId="0" fontId="8" fillId="0" borderId="0" xfId="26" applyFont="1" applyFill="1" applyAlignment="1" applyProtection="1">
      <alignment horizontal="centerContinuous" vertical="center"/>
      <protection/>
    </xf>
    <xf numFmtId="0" fontId="8" fillId="3" borderId="0" xfId="31" applyFont="1" applyFill="1" applyAlignment="1" applyProtection="1">
      <alignment vertical="center"/>
      <protection/>
    </xf>
    <xf numFmtId="0" fontId="8" fillId="0" borderId="0" xfId="31" applyFont="1" applyFill="1" applyAlignment="1" applyProtection="1">
      <alignment vertical="center"/>
      <protection/>
    </xf>
    <xf numFmtId="0" fontId="8" fillId="3" borderId="0" xfId="32" applyFont="1" applyFill="1" applyAlignment="1" applyProtection="1">
      <alignment vertical="center"/>
      <protection/>
    </xf>
    <xf numFmtId="0" fontId="8" fillId="3" borderId="0" xfId="32" applyFont="1" applyFill="1" applyAlignment="1" applyProtection="1">
      <alignment horizontal="center" vertical="center"/>
      <protection/>
    </xf>
    <xf numFmtId="0" fontId="13" fillId="3" borderId="0" xfId="32" applyFont="1" applyFill="1" applyAlignment="1" applyProtection="1">
      <alignment vertical="center"/>
      <protection/>
    </xf>
    <xf numFmtId="0" fontId="24" fillId="3" borderId="0" xfId="32" applyFont="1" applyFill="1" applyAlignment="1" applyProtection="1">
      <alignment vertical="center"/>
      <protection/>
    </xf>
    <xf numFmtId="0" fontId="8" fillId="0" borderId="0" xfId="32" applyFont="1" applyFill="1" applyAlignment="1" applyProtection="1">
      <alignment vertical="center"/>
      <protection/>
    </xf>
    <xf numFmtId="0" fontId="16" fillId="0" borderId="0" xfId="32" applyFont="1" applyFill="1" applyAlignment="1" applyProtection="1" quotePrefix="1">
      <alignment horizontal="centerContinuous" vertical="center"/>
      <protection/>
    </xf>
    <xf numFmtId="0" fontId="8" fillId="0" borderId="0" xfId="32" applyFont="1" applyFill="1" applyAlignment="1" applyProtection="1">
      <alignment horizontal="centerContinuous" vertical="center"/>
      <protection/>
    </xf>
    <xf numFmtId="0" fontId="8" fillId="0" borderId="0" xfId="32" applyFont="1" applyFill="1" applyAlignment="1" applyProtection="1">
      <alignment horizontal="center" vertical="center"/>
      <protection/>
    </xf>
    <xf numFmtId="0" fontId="8" fillId="3" borderId="0" xfId="32" applyFont="1" applyFill="1" applyAlignment="1">
      <alignment vertical="center"/>
      <protection/>
    </xf>
    <xf numFmtId="0" fontId="8" fillId="3" borderId="0" xfId="32" applyFont="1" applyFill="1" applyAlignment="1">
      <alignment horizontal="center" vertical="center"/>
      <protection/>
    </xf>
    <xf numFmtId="0" fontId="13" fillId="3" borderId="0" xfId="32" applyFont="1" applyFill="1" applyAlignment="1">
      <alignment vertical="center"/>
      <protection/>
    </xf>
    <xf numFmtId="0" fontId="8" fillId="3" borderId="0" xfId="32" applyFont="1" applyFill="1" applyBorder="1" applyAlignment="1" applyProtection="1">
      <alignment vertical="center"/>
      <protection/>
    </xf>
    <xf numFmtId="0" fontId="8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3" borderId="0" xfId="24" applyFont="1" applyFill="1" applyAlignment="1">
      <alignment vertical="center" wrapText="1"/>
      <protection/>
    </xf>
    <xf numFmtId="0" fontId="10" fillId="3" borderId="0" xfId="28" applyFont="1" applyFill="1" applyAlignment="1" applyProtection="1">
      <alignment vertical="center"/>
      <protection/>
    </xf>
    <xf numFmtId="0" fontId="8" fillId="3" borderId="0" xfId="25" applyFont="1" applyFill="1" applyAlignment="1" applyProtection="1">
      <alignment vertical="center"/>
      <protection/>
    </xf>
    <xf numFmtId="0" fontId="8" fillId="3" borderId="0" xfId="25" applyFont="1" applyFill="1" applyAlignment="1">
      <alignment vertical="center"/>
      <protection/>
    </xf>
    <xf numFmtId="0" fontId="9" fillId="3" borderId="0" xfId="25" applyFont="1" applyFill="1" applyAlignment="1" applyProtection="1">
      <alignment vertical="center"/>
      <protection/>
    </xf>
    <xf numFmtId="0" fontId="37" fillId="3" borderId="0" xfId="25" applyFont="1" applyFill="1" applyAlignment="1" applyProtection="1">
      <alignment vertical="center"/>
      <protection/>
    </xf>
    <xf numFmtId="0" fontId="9" fillId="3" borderId="0" xfId="25" applyFont="1" applyFill="1" applyAlignment="1">
      <alignment vertical="center"/>
      <protection/>
    </xf>
    <xf numFmtId="0" fontId="18" fillId="3" borderId="0" xfId="25" applyFont="1" applyFill="1" applyAlignment="1" applyProtection="1">
      <alignment vertical="center"/>
      <protection/>
    </xf>
    <xf numFmtId="0" fontId="18" fillId="3" borderId="0" xfId="25" applyFont="1" applyFill="1" applyAlignment="1">
      <alignment vertical="center"/>
      <protection/>
    </xf>
    <xf numFmtId="0" fontId="8" fillId="3" borderId="2" xfId="25" applyFont="1" applyFill="1" applyBorder="1" applyAlignment="1" applyProtection="1">
      <alignment vertical="center"/>
      <protection hidden="1"/>
    </xf>
    <xf numFmtId="0" fontId="8" fillId="3" borderId="0" xfId="25" applyFont="1" applyFill="1" applyAlignment="1" applyProtection="1">
      <alignment vertical="center"/>
      <protection hidden="1"/>
    </xf>
    <xf numFmtId="0" fontId="11" fillId="3" borderId="0" xfId="25" applyFont="1" applyFill="1" applyBorder="1" applyAlignment="1" applyProtection="1">
      <alignment vertical="center"/>
      <protection hidden="1"/>
    </xf>
    <xf numFmtId="0" fontId="8" fillId="3" borderId="3" xfId="25" applyFont="1" applyFill="1" applyBorder="1" applyAlignment="1" applyProtection="1">
      <alignment vertical="center"/>
      <protection/>
    </xf>
    <xf numFmtId="0" fontId="8" fillId="3" borderId="0" xfId="25" applyFont="1" applyFill="1" applyBorder="1" applyAlignment="1" applyProtection="1">
      <alignment horizontal="left" vertical="center"/>
      <protection hidden="1"/>
    </xf>
    <xf numFmtId="0" fontId="8" fillId="3" borderId="4" xfId="25" applyFont="1" applyFill="1" applyBorder="1" applyAlignment="1" applyProtection="1">
      <alignment vertical="center"/>
      <protection/>
    </xf>
    <xf numFmtId="0" fontId="8" fillId="3" borderId="0" xfId="25" applyFont="1" applyFill="1" applyAlignment="1" applyProtection="1">
      <alignment horizontal="left" vertical="center"/>
      <protection hidden="1"/>
    </xf>
    <xf numFmtId="0" fontId="20" fillId="3" borderId="0" xfId="25" applyFont="1" applyFill="1" applyAlignment="1" applyProtection="1">
      <alignment vertical="center"/>
      <protection/>
    </xf>
    <xf numFmtId="0" fontId="8" fillId="3" borderId="0" xfId="31" applyFont="1" applyFill="1" applyAlignment="1" applyProtection="1">
      <alignment vertical="center"/>
      <protection locked="0"/>
    </xf>
    <xf numFmtId="0" fontId="8" fillId="3" borderId="0" xfId="27" applyFont="1" applyFill="1" applyAlignment="1" applyProtection="1">
      <alignment vertical="center"/>
      <protection locked="0"/>
    </xf>
    <xf numFmtId="0" fontId="8" fillId="3" borderId="0" xfId="25" applyFont="1" applyFill="1" applyAlignment="1" applyProtection="1">
      <alignment vertical="center"/>
      <protection locked="0"/>
    </xf>
    <xf numFmtId="0" fontId="8" fillId="4" borderId="0" xfId="21" applyFont="1" applyFill="1" applyAlignment="1" applyProtection="1">
      <alignment vertical="center"/>
      <protection locked="0"/>
    </xf>
    <xf numFmtId="0" fontId="8" fillId="3" borderId="0" xfId="29" applyFont="1" applyFill="1" applyAlignment="1" applyProtection="1">
      <alignment vertical="center"/>
      <protection locked="0"/>
    </xf>
    <xf numFmtId="0" fontId="8" fillId="3" borderId="0" xfId="23" applyFont="1" applyFill="1" applyAlignment="1" applyProtection="1">
      <alignment vertical="center"/>
      <protection locked="0"/>
    </xf>
    <xf numFmtId="0" fontId="8" fillId="3" borderId="0" xfId="30" applyFont="1" applyFill="1" applyAlignment="1" applyProtection="1">
      <alignment vertical="center"/>
      <protection locked="0"/>
    </xf>
    <xf numFmtId="0" fontId="8" fillId="3" borderId="0" xfId="24" applyFont="1" applyFill="1" applyAlignment="1" applyProtection="1">
      <alignment vertical="center"/>
      <protection locked="0"/>
    </xf>
    <xf numFmtId="0" fontId="8" fillId="3" borderId="0" xfId="33" applyFont="1" applyFill="1" applyAlignment="1" applyProtection="1">
      <alignment vertical="center"/>
      <protection locked="0"/>
    </xf>
    <xf numFmtId="0" fontId="8" fillId="3" borderId="0" xfId="34" applyFont="1" applyFill="1" applyAlignment="1" applyProtection="1">
      <alignment vertical="center"/>
      <protection locked="0"/>
    </xf>
    <xf numFmtId="0" fontId="8" fillId="3" borderId="0" xfId="28" applyFont="1" applyFill="1" applyAlignment="1" applyProtection="1">
      <alignment vertical="center"/>
      <protection locked="0"/>
    </xf>
    <xf numFmtId="0" fontId="8" fillId="3" borderId="0" xfId="26" applyFont="1" applyFill="1" applyAlignment="1" applyProtection="1">
      <alignment vertical="center"/>
      <protection locked="0"/>
    </xf>
    <xf numFmtId="0" fontId="8" fillId="3" borderId="0" xfId="32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0" fillId="3" borderId="0" xfId="20" applyNumberFormat="1" applyFont="1" applyFill="1" applyAlignment="1" applyProtection="1">
      <alignment vertical="center"/>
      <protection/>
    </xf>
    <xf numFmtId="0" fontId="8" fillId="3" borderId="5" xfId="25" applyFont="1" applyFill="1" applyBorder="1" applyAlignment="1" applyProtection="1">
      <alignment vertical="center"/>
      <protection/>
    </xf>
    <xf numFmtId="0" fontId="8" fillId="3" borderId="0" xfId="27" applyFont="1" applyFill="1" applyBorder="1" applyAlignment="1">
      <alignment vertical="center"/>
      <protection/>
    </xf>
    <xf numFmtId="0" fontId="8" fillId="3" borderId="0" xfId="34" applyFont="1" applyFill="1" applyBorder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9" fontId="8" fillId="5" borderId="1" xfId="23" applyNumberFormat="1" applyFont="1" applyFill="1" applyBorder="1" applyAlignment="1" applyProtection="1">
      <alignment horizontal="left" vertical="center"/>
      <protection locked="0"/>
    </xf>
    <xf numFmtId="0" fontId="8" fillId="0" borderId="0" xfId="23" applyFont="1" applyFill="1" applyAlignment="1" applyProtection="1">
      <alignment vertical="center"/>
      <protection/>
    </xf>
    <xf numFmtId="176" fontId="8" fillId="5" borderId="6" xfId="24" applyNumberFormat="1" applyFont="1" applyFill="1" applyBorder="1" applyAlignment="1" applyProtection="1">
      <alignment horizontal="right" vertical="center"/>
      <protection locked="0"/>
    </xf>
    <xf numFmtId="176" fontId="8" fillId="5" borderId="7" xfId="24" applyNumberFormat="1" applyFont="1" applyFill="1" applyBorder="1" applyAlignment="1" applyProtection="1">
      <alignment horizontal="right" vertical="center"/>
      <protection locked="0"/>
    </xf>
    <xf numFmtId="49" fontId="8" fillId="5" borderId="8" xfId="34" applyNumberFormat="1" applyFont="1" applyFill="1" applyBorder="1" applyAlignment="1" applyProtection="1">
      <alignment horizontal="center" vertical="center"/>
      <protection locked="0"/>
    </xf>
    <xf numFmtId="49" fontId="8" fillId="5" borderId="3" xfId="27" applyNumberFormat="1" applyFont="1" applyFill="1" applyBorder="1" applyAlignment="1" applyProtection="1">
      <alignment horizontal="center" vertical="center"/>
      <protection locked="0"/>
    </xf>
    <xf numFmtId="49" fontId="8" fillId="5" borderId="8" xfId="27" applyNumberFormat="1" applyFont="1" applyFill="1" applyBorder="1" applyAlignment="1" applyProtection="1">
      <alignment horizontal="center" vertical="center"/>
      <protection locked="0"/>
    </xf>
    <xf numFmtId="49" fontId="8" fillId="5" borderId="8" xfId="32" applyNumberFormat="1" applyFont="1" applyFill="1" applyBorder="1" applyAlignment="1" applyProtection="1">
      <alignment horizontal="left" vertical="center" wrapText="1"/>
      <protection locked="0"/>
    </xf>
    <xf numFmtId="0" fontId="8" fillId="5" borderId="8" xfId="32" applyFont="1" applyFill="1" applyBorder="1" applyAlignment="1" applyProtection="1">
      <alignment horizontal="center" vertical="center"/>
      <protection locked="0"/>
    </xf>
    <xf numFmtId="49" fontId="8" fillId="5" borderId="8" xfId="26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6" applyFont="1" applyFill="1" applyAlignment="1" applyProtection="1">
      <alignment vertical="center"/>
      <protection/>
    </xf>
    <xf numFmtId="0" fontId="34" fillId="0" borderId="0" xfId="26" applyFont="1" applyFill="1" applyAlignment="1" applyProtection="1">
      <alignment horizontal="centerContinuous" vertical="center"/>
      <protection/>
    </xf>
    <xf numFmtId="49" fontId="8" fillId="5" borderId="9" xfId="26" applyNumberFormat="1" applyFont="1" applyFill="1" applyBorder="1" applyAlignment="1" applyProtection="1">
      <alignment horizontal="left" vertical="center"/>
      <protection locked="0"/>
    </xf>
    <xf numFmtId="49" fontId="8" fillId="5" borderId="7" xfId="26" applyNumberFormat="1" applyFont="1" applyFill="1" applyBorder="1" applyAlignment="1" applyProtection="1">
      <alignment horizontal="left" vertical="center"/>
      <protection locked="0"/>
    </xf>
    <xf numFmtId="49" fontId="10" fillId="5" borderId="10" xfId="0" applyNumberFormat="1" applyFont="1" applyFill="1" applyBorder="1" applyAlignment="1" applyProtection="1">
      <alignment horizontal="left" vertical="center"/>
      <protection locked="0"/>
    </xf>
    <xf numFmtId="49" fontId="10" fillId="5" borderId="10" xfId="31" applyNumberFormat="1" applyFont="1" applyFill="1" applyBorder="1" applyAlignment="1" applyProtection="1">
      <alignment horizontal="left" vertical="center"/>
      <protection locked="0"/>
    </xf>
    <xf numFmtId="3" fontId="8" fillId="0" borderId="8" xfId="30" applyNumberFormat="1" applyFont="1" applyFill="1" applyBorder="1" applyAlignment="1" applyProtection="1">
      <alignment horizontal="right" vertical="center"/>
      <protection/>
    </xf>
    <xf numFmtId="176" fontId="8" fillId="5" borderId="8" xfId="30" applyNumberFormat="1" applyFont="1" applyFill="1" applyBorder="1" applyAlignment="1" applyProtection="1">
      <alignment horizontal="right" vertical="center"/>
      <protection locked="0"/>
    </xf>
    <xf numFmtId="1" fontId="8" fillId="5" borderId="4" xfId="30" applyNumberFormat="1" applyFont="1" applyFill="1" applyBorder="1" applyAlignment="1" applyProtection="1">
      <alignment horizontal="right" vertical="center"/>
      <protection locked="0"/>
    </xf>
    <xf numFmtId="176" fontId="8" fillId="5" borderId="3" xfId="30" applyNumberFormat="1" applyFont="1" applyFill="1" applyBorder="1" applyAlignment="1" applyProtection="1">
      <alignment horizontal="right" vertical="center"/>
      <protection locked="0"/>
    </xf>
    <xf numFmtId="1" fontId="8" fillId="5" borderId="8" xfId="30" applyNumberFormat="1" applyFont="1" applyFill="1" applyBorder="1" applyAlignment="1" applyProtection="1">
      <alignment horizontal="right" vertical="center"/>
      <protection locked="0"/>
    </xf>
    <xf numFmtId="0" fontId="8" fillId="0" borderId="0" xfId="33" applyFont="1" applyFill="1" applyBorder="1" applyAlignment="1" applyProtection="1">
      <alignment vertical="center"/>
      <protection/>
    </xf>
    <xf numFmtId="176" fontId="8" fillId="0" borderId="6" xfId="33" applyNumberFormat="1" applyFont="1" applyFill="1" applyBorder="1" applyAlignment="1" applyProtection="1">
      <alignment horizontal="right" vertical="center"/>
      <protection/>
    </xf>
    <xf numFmtId="176" fontId="8" fillId="0" borderId="7" xfId="33" applyNumberFormat="1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>
      <alignment vertical="center"/>
      <protection/>
    </xf>
    <xf numFmtId="1" fontId="8" fillId="5" borderId="6" xfId="33" applyNumberFormat="1" applyFont="1" applyFill="1" applyBorder="1" applyAlignment="1" applyProtection="1">
      <alignment horizontal="right" vertical="center"/>
      <protection locked="0"/>
    </xf>
    <xf numFmtId="1" fontId="8" fillId="5" borderId="7" xfId="33" applyNumberFormat="1" applyFont="1" applyFill="1" applyBorder="1" applyAlignment="1" applyProtection="1">
      <alignment horizontal="right" vertical="center"/>
      <protection locked="0"/>
    </xf>
    <xf numFmtId="1" fontId="8" fillId="5" borderId="6" xfId="33" applyNumberFormat="1" applyFont="1" applyFill="1" applyBorder="1" applyAlignment="1" applyProtection="1">
      <alignment horizontal="center" vertical="center"/>
      <protection locked="0"/>
    </xf>
    <xf numFmtId="176" fontId="8" fillId="5" borderId="6" xfId="33" applyNumberFormat="1" applyFont="1" applyFill="1" applyBorder="1" applyAlignment="1" applyProtection="1">
      <alignment horizontal="right" vertical="center"/>
      <protection locked="0"/>
    </xf>
    <xf numFmtId="1" fontId="8" fillId="5" borderId="7" xfId="33" applyNumberFormat="1" applyFont="1" applyFill="1" applyBorder="1" applyAlignment="1" applyProtection="1">
      <alignment horizontal="center" vertical="center"/>
      <protection locked="0"/>
    </xf>
    <xf numFmtId="176" fontId="8" fillId="5" borderId="7" xfId="33" applyNumberFormat="1" applyFont="1" applyFill="1" applyBorder="1" applyAlignment="1" applyProtection="1">
      <alignment horizontal="right" vertical="center"/>
      <protection locked="0"/>
    </xf>
    <xf numFmtId="1" fontId="8" fillId="5" borderId="8" xfId="33" applyNumberFormat="1" applyFont="1" applyFill="1" applyBorder="1" applyAlignment="1" applyProtection="1">
      <alignment horizontal="center" vertical="center" wrapText="1"/>
      <protection locked="0"/>
    </xf>
    <xf numFmtId="176" fontId="8" fillId="5" borderId="8" xfId="33" applyNumberFormat="1" applyFont="1" applyFill="1" applyBorder="1" applyAlignment="1" applyProtection="1">
      <alignment horizontal="right" vertical="center"/>
      <protection locked="0"/>
    </xf>
    <xf numFmtId="1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7" xfId="33" applyNumberFormat="1" applyFont="1" applyFill="1" applyBorder="1" applyAlignment="1" applyProtection="1">
      <alignment horizontal="right" vertical="center"/>
      <protection/>
    </xf>
    <xf numFmtId="10" fontId="8" fillId="0" borderId="8" xfId="33" applyNumberFormat="1" applyFont="1" applyFill="1" applyBorder="1" applyAlignment="1" applyProtection="1">
      <alignment horizontal="right" vertical="center"/>
      <protection/>
    </xf>
    <xf numFmtId="14" fontId="8" fillId="5" borderId="11" xfId="27" applyNumberFormat="1" applyFont="1" applyFill="1" applyBorder="1" applyAlignment="1" applyProtection="1">
      <alignment horizontal="right" vertical="center"/>
      <protection locked="0"/>
    </xf>
    <xf numFmtId="14" fontId="8" fillId="5" borderId="7" xfId="27" applyNumberFormat="1" applyFont="1" applyFill="1" applyBorder="1" applyAlignment="1" applyProtection="1">
      <alignment horizontal="right" vertical="center"/>
      <protection locked="0"/>
    </xf>
    <xf numFmtId="2" fontId="8" fillId="0" borderId="0" xfId="28" applyNumberFormat="1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centerContinuous" vertical="center"/>
      <protection/>
    </xf>
    <xf numFmtId="1" fontId="8" fillId="5" borderId="5" xfId="33" applyNumberFormat="1" applyFont="1" applyFill="1" applyBorder="1" applyAlignment="1" applyProtection="1">
      <alignment horizontal="center" vertical="center" wrapText="1"/>
      <protection locked="0"/>
    </xf>
    <xf numFmtId="176" fontId="8" fillId="5" borderId="5" xfId="33" applyNumberFormat="1" applyFont="1" applyFill="1" applyBorder="1" applyAlignment="1" applyProtection="1">
      <alignment horizontal="right" vertical="center"/>
      <protection locked="0"/>
    </xf>
    <xf numFmtId="176" fontId="8" fillId="5" borderId="4" xfId="33" applyNumberFormat="1" applyFont="1" applyFill="1" applyBorder="1" applyAlignment="1" applyProtection="1">
      <alignment horizontal="right" vertical="center"/>
      <protection locked="0"/>
    </xf>
    <xf numFmtId="176" fontId="8" fillId="0" borderId="12" xfId="33" applyNumberFormat="1" applyFont="1" applyFill="1" applyBorder="1" applyAlignment="1" applyProtection="1">
      <alignment horizontal="right" vertical="center"/>
      <protection/>
    </xf>
    <xf numFmtId="176" fontId="8" fillId="5" borderId="13" xfId="33" applyNumberFormat="1" applyFont="1" applyFill="1" applyBorder="1" applyAlignment="1" applyProtection="1">
      <alignment horizontal="right" vertical="center"/>
      <protection locked="0"/>
    </xf>
    <xf numFmtId="0" fontId="8" fillId="0" borderId="14" xfId="33" applyFont="1" applyFill="1" applyBorder="1" applyAlignment="1" applyProtection="1">
      <alignment vertical="center"/>
      <protection/>
    </xf>
    <xf numFmtId="2" fontId="16" fillId="0" borderId="15" xfId="33" applyNumberFormat="1" applyFont="1" applyFill="1" applyBorder="1" applyAlignment="1">
      <alignment horizontal="right" vertical="center"/>
      <protection/>
    </xf>
    <xf numFmtId="1" fontId="8" fillId="5" borderId="16" xfId="33" applyNumberFormat="1" applyFont="1" applyFill="1" applyBorder="1" applyAlignment="1" applyProtection="1">
      <alignment horizontal="center" vertical="center"/>
      <protection locked="0"/>
    </xf>
    <xf numFmtId="176" fontId="8" fillId="0" borderId="12" xfId="33" applyNumberFormat="1" applyFont="1" applyFill="1" applyBorder="1" applyAlignment="1">
      <alignment horizontal="right" vertical="center"/>
      <protection/>
    </xf>
    <xf numFmtId="0" fontId="10" fillId="3" borderId="0" xfId="25" applyFont="1" applyFill="1" applyAlignment="1">
      <alignment vertical="center"/>
      <protection/>
    </xf>
    <xf numFmtId="176" fontId="8" fillId="5" borderId="17" xfId="23" applyNumberFormat="1" applyFont="1" applyFill="1" applyBorder="1" applyAlignment="1" applyProtection="1">
      <alignment horizontal="right" vertical="center"/>
      <protection locked="0"/>
    </xf>
    <xf numFmtId="176" fontId="8" fillId="5" borderId="18" xfId="23" applyNumberFormat="1" applyFont="1" applyFill="1" applyBorder="1" applyAlignment="1" applyProtection="1">
      <alignment horizontal="right" vertical="center"/>
      <protection locked="0"/>
    </xf>
    <xf numFmtId="176" fontId="8" fillId="5" borderId="19" xfId="23" applyNumberFormat="1" applyFont="1" applyFill="1" applyBorder="1" applyAlignment="1" applyProtection="1">
      <alignment horizontal="right" vertical="center"/>
      <protection locked="0"/>
    </xf>
    <xf numFmtId="176" fontId="8" fillId="5" borderId="20" xfId="30" applyNumberFormat="1" applyFont="1" applyFill="1" applyBorder="1" applyAlignment="1" applyProtection="1">
      <alignment horizontal="right" vertical="center"/>
      <protection locked="0"/>
    </xf>
    <xf numFmtId="49" fontId="8" fillId="5" borderId="21" xfId="30" applyNumberFormat="1" applyFont="1" applyFill="1" applyBorder="1" applyAlignment="1" applyProtection="1">
      <alignment horizontal="center" vertical="center"/>
      <protection locked="0"/>
    </xf>
    <xf numFmtId="49" fontId="8" fillId="5" borderId="22" xfId="30" applyNumberFormat="1" applyFont="1" applyFill="1" applyBorder="1" applyAlignment="1" applyProtection="1">
      <alignment horizontal="center" vertical="center"/>
      <protection locked="0"/>
    </xf>
    <xf numFmtId="14" fontId="8" fillId="5" borderId="23" xfId="30" applyNumberFormat="1" applyFont="1" applyFill="1" applyBorder="1" applyAlignment="1" applyProtection="1">
      <alignment horizontal="center" vertical="center"/>
      <protection locked="0"/>
    </xf>
    <xf numFmtId="176" fontId="8" fillId="5" borderId="21" xfId="30" applyNumberFormat="1" applyFont="1" applyFill="1" applyBorder="1" applyAlignment="1" applyProtection="1">
      <alignment horizontal="right" vertical="center"/>
      <protection locked="0"/>
    </xf>
    <xf numFmtId="176" fontId="8" fillId="5" borderId="22" xfId="30" applyNumberFormat="1" applyFont="1" applyFill="1" applyBorder="1" applyAlignment="1" applyProtection="1">
      <alignment horizontal="right" vertical="center"/>
      <protection locked="0"/>
    </xf>
    <xf numFmtId="176" fontId="8" fillId="5" borderId="24" xfId="30" applyNumberFormat="1" applyFont="1" applyFill="1" applyBorder="1" applyAlignment="1" applyProtection="1">
      <alignment horizontal="right" vertical="center"/>
      <protection locked="0"/>
    </xf>
    <xf numFmtId="0" fontId="16" fillId="0" borderId="25" xfId="30" applyFont="1" applyFill="1" applyBorder="1" applyAlignment="1" applyProtection="1">
      <alignment horizontal="center" vertical="center" wrapText="1"/>
      <protection/>
    </xf>
    <xf numFmtId="0" fontId="16" fillId="0" borderId="26" xfId="30" applyFont="1" applyFill="1" applyBorder="1" applyAlignment="1" applyProtection="1">
      <alignment horizontal="center" vertical="center" wrapText="1"/>
      <protection/>
    </xf>
    <xf numFmtId="176" fontId="8" fillId="0" borderId="12" xfId="30" applyNumberFormat="1" applyFont="1" applyFill="1" applyBorder="1" applyAlignment="1" applyProtection="1">
      <alignment horizontal="center" vertical="center"/>
      <protection/>
    </xf>
    <xf numFmtId="176" fontId="8" fillId="0" borderId="27" xfId="30" applyNumberFormat="1" applyFont="1" applyFill="1" applyBorder="1" applyAlignment="1" applyProtection="1">
      <alignment horizontal="center" vertical="center"/>
      <protection/>
    </xf>
    <xf numFmtId="176" fontId="8" fillId="5" borderId="12" xfId="30" applyNumberFormat="1" applyFont="1" applyFill="1" applyBorder="1" applyAlignment="1" applyProtection="1">
      <alignment horizontal="right" vertical="center"/>
      <protection locked="0"/>
    </xf>
    <xf numFmtId="49" fontId="8" fillId="5" borderId="28" xfId="30" applyNumberFormat="1" applyFont="1" applyFill="1" applyBorder="1" applyAlignment="1" applyProtection="1">
      <alignment horizontal="left" vertical="center" wrapText="1"/>
      <protection locked="0"/>
    </xf>
    <xf numFmtId="176" fontId="8" fillId="5" borderId="29" xfId="23" applyNumberFormat="1" applyFont="1" applyFill="1" applyBorder="1" applyAlignment="1" applyProtection="1">
      <alignment horizontal="right" vertical="center"/>
      <protection locked="0"/>
    </xf>
    <xf numFmtId="0" fontId="8" fillId="0" borderId="14" xfId="24" applyFont="1" applyFill="1" applyBorder="1" applyAlignment="1" applyProtection="1">
      <alignment vertical="center"/>
      <protection/>
    </xf>
    <xf numFmtId="0" fontId="16" fillId="0" borderId="14" xfId="24" applyFont="1" applyFill="1" applyBorder="1" applyAlignment="1" applyProtection="1">
      <alignment horizontal="right" vertical="center"/>
      <protection/>
    </xf>
    <xf numFmtId="176" fontId="8" fillId="0" borderId="12" xfId="24" applyNumberFormat="1" applyFont="1" applyFill="1" applyBorder="1" applyAlignment="1" applyProtection="1">
      <alignment horizontal="right" vertical="center"/>
      <protection/>
    </xf>
    <xf numFmtId="176" fontId="8" fillId="5" borderId="6" xfId="24" applyNumberFormat="1" applyFont="1" applyFill="1" applyBorder="1" applyAlignment="1" applyProtection="1">
      <alignment horizontal="center" vertical="center" wrapText="1"/>
      <protection locked="0"/>
    </xf>
    <xf numFmtId="176" fontId="8" fillId="5" borderId="30" xfId="30" applyNumberFormat="1" applyFont="1" applyFill="1" applyBorder="1" applyAlignment="1" applyProtection="1">
      <alignment vertical="center"/>
      <protection locked="0"/>
    </xf>
    <xf numFmtId="176" fontId="8" fillId="5" borderId="31" xfId="30" applyNumberFormat="1" applyFont="1" applyFill="1" applyBorder="1" applyAlignment="1" applyProtection="1">
      <alignment vertical="center"/>
      <protection locked="0"/>
    </xf>
    <xf numFmtId="176" fontId="8" fillId="5" borderId="32" xfId="30" applyNumberFormat="1" applyFont="1" applyFill="1" applyBorder="1" applyAlignment="1" applyProtection="1">
      <alignment vertical="center"/>
      <protection locked="0"/>
    </xf>
    <xf numFmtId="1" fontId="8" fillId="5" borderId="33" xfId="30" applyNumberFormat="1" applyFont="1" applyFill="1" applyBorder="1" applyAlignment="1" applyProtection="1">
      <alignment horizontal="right" vertical="center"/>
      <protection locked="0"/>
    </xf>
    <xf numFmtId="1" fontId="8" fillId="5" borderId="9" xfId="30" applyNumberFormat="1" applyFont="1" applyFill="1" applyBorder="1" applyAlignment="1" applyProtection="1">
      <alignment horizontal="right" vertical="center"/>
      <protection locked="0"/>
    </xf>
    <xf numFmtId="176" fontId="8" fillId="5" borderId="11" xfId="30" applyNumberFormat="1" applyFont="1" applyFill="1" applyBorder="1" applyAlignment="1" applyProtection="1">
      <alignment horizontal="right" vertical="center"/>
      <protection locked="0"/>
    </xf>
    <xf numFmtId="176" fontId="8" fillId="0" borderId="34" xfId="30" applyNumberFormat="1" applyFont="1" applyFill="1" applyBorder="1" applyAlignment="1" applyProtection="1">
      <alignment horizontal="right" vertical="center"/>
      <protection/>
    </xf>
    <xf numFmtId="176" fontId="8" fillId="0" borderId="13" xfId="30" applyNumberFormat="1" applyFont="1" applyFill="1" applyBorder="1" applyAlignment="1" applyProtection="1">
      <alignment horizontal="right" vertical="center"/>
      <protection/>
    </xf>
    <xf numFmtId="176" fontId="8" fillId="0" borderId="19" xfId="30" applyNumberFormat="1" applyFont="1" applyFill="1" applyBorder="1" applyAlignment="1" applyProtection="1">
      <alignment horizontal="right" vertical="center"/>
      <protection/>
    </xf>
    <xf numFmtId="1" fontId="8" fillId="5" borderId="35" xfId="30" applyNumberFormat="1" applyFont="1" applyFill="1" applyBorder="1" applyAlignment="1" applyProtection="1">
      <alignment horizontal="right" vertical="center"/>
      <protection locked="0"/>
    </xf>
    <xf numFmtId="3" fontId="8" fillId="0" borderId="35" xfId="30" applyNumberFormat="1" applyFont="1" applyFill="1" applyBorder="1" applyAlignment="1" applyProtection="1">
      <alignment horizontal="right" vertical="center"/>
      <protection/>
    </xf>
    <xf numFmtId="1" fontId="8" fillId="5" borderId="7" xfId="30" applyNumberFormat="1" applyFont="1" applyFill="1" applyBorder="1" applyAlignment="1" applyProtection="1">
      <alignment horizontal="right" vertical="center"/>
      <protection locked="0"/>
    </xf>
    <xf numFmtId="3" fontId="8" fillId="0" borderId="7" xfId="30" applyNumberFormat="1" applyFont="1" applyFill="1" applyBorder="1" applyAlignment="1" applyProtection="1">
      <alignment horizontal="right" vertical="center"/>
      <protection/>
    </xf>
    <xf numFmtId="176" fontId="8" fillId="0" borderId="36" xfId="30" applyNumberFormat="1" applyFont="1" applyFill="1" applyBorder="1" applyAlignment="1" applyProtection="1">
      <alignment horizontal="right" vertical="center"/>
      <protection/>
    </xf>
    <xf numFmtId="176" fontId="8" fillId="0" borderId="5" xfId="30" applyNumberFormat="1" applyFont="1" applyFill="1" applyBorder="1" applyAlignment="1" applyProtection="1">
      <alignment horizontal="right" vertical="center"/>
      <protection/>
    </xf>
    <xf numFmtId="176" fontId="8" fillId="0" borderId="6" xfId="30" applyNumberFormat="1" applyFont="1" applyFill="1" applyBorder="1" applyAlignment="1" applyProtection="1">
      <alignment horizontal="right" vertical="center"/>
      <protection/>
    </xf>
    <xf numFmtId="0" fontId="8" fillId="0" borderId="37" xfId="30" applyFont="1" applyFill="1" applyBorder="1" applyAlignment="1" applyProtection="1">
      <alignment vertical="center"/>
      <protection/>
    </xf>
    <xf numFmtId="0" fontId="8" fillId="0" borderId="38" xfId="30" applyFont="1" applyFill="1" applyBorder="1" applyAlignment="1" applyProtection="1">
      <alignment vertical="center" wrapText="1"/>
      <protection/>
    </xf>
    <xf numFmtId="0" fontId="8" fillId="0" borderId="18" xfId="30" applyFont="1" applyFill="1" applyBorder="1" applyAlignment="1" applyProtection="1">
      <alignment vertical="center" wrapText="1"/>
      <protection/>
    </xf>
    <xf numFmtId="0" fontId="8" fillId="0" borderId="19" xfId="30" applyFont="1" applyFill="1" applyBorder="1" applyAlignment="1" applyProtection="1">
      <alignment vertical="center" wrapText="1"/>
      <protection/>
    </xf>
    <xf numFmtId="0" fontId="8" fillId="0" borderId="39" xfId="30" applyFont="1" applyFill="1" applyBorder="1" applyAlignment="1" applyProtection="1">
      <alignment vertical="center" wrapText="1"/>
      <protection/>
    </xf>
    <xf numFmtId="176" fontId="8" fillId="0" borderId="40" xfId="30" applyNumberFormat="1" applyFont="1" applyFill="1" applyBorder="1" applyAlignment="1" applyProtection="1">
      <alignment horizontal="right" vertical="center"/>
      <protection/>
    </xf>
    <xf numFmtId="176" fontId="8" fillId="5" borderId="41" xfId="30" applyNumberFormat="1" applyFont="1" applyFill="1" applyBorder="1" applyAlignment="1" applyProtection="1">
      <alignment horizontal="right" vertical="center"/>
      <protection locked="0"/>
    </xf>
    <xf numFmtId="176" fontId="8" fillId="5" borderId="18" xfId="30" applyNumberFormat="1" applyFont="1" applyFill="1" applyBorder="1" applyAlignment="1" applyProtection="1">
      <alignment horizontal="right" vertical="center"/>
      <protection locked="0"/>
    </xf>
    <xf numFmtId="0" fontId="8" fillId="0" borderId="6" xfId="33" applyFont="1" applyFill="1" applyBorder="1" applyAlignment="1" applyProtection="1">
      <alignment horizontal="centerContinuous" vertical="center"/>
      <protection/>
    </xf>
    <xf numFmtId="0" fontId="8" fillId="0" borderId="6" xfId="33" applyFont="1" applyFill="1" applyBorder="1" applyAlignment="1" applyProtection="1">
      <alignment horizontal="center" vertical="center"/>
      <protection/>
    </xf>
    <xf numFmtId="0" fontId="8" fillId="0" borderId="40" xfId="33" applyFont="1" applyFill="1" applyBorder="1" applyAlignment="1" applyProtection="1">
      <alignment horizontal="center" vertical="center"/>
      <protection/>
    </xf>
    <xf numFmtId="0" fontId="8" fillId="0" borderId="42" xfId="33" applyFont="1" applyFill="1" applyBorder="1" applyAlignment="1" applyProtection="1">
      <alignment vertical="center"/>
      <protection/>
    </xf>
    <xf numFmtId="0" fontId="16" fillId="0" borderId="42" xfId="33" applyFont="1" applyFill="1" applyBorder="1" applyAlignment="1" applyProtection="1">
      <alignment horizontal="right" vertical="center"/>
      <protection/>
    </xf>
    <xf numFmtId="0" fontId="22" fillId="0" borderId="43" xfId="33" applyFont="1" applyFill="1" applyBorder="1" applyAlignment="1">
      <alignment vertical="center"/>
      <protection/>
    </xf>
    <xf numFmtId="49" fontId="8" fillId="5" borderId="4" xfId="27" applyNumberFormat="1" applyFont="1" applyFill="1" applyBorder="1" applyAlignment="1" applyProtection="1">
      <alignment horizontal="center" vertical="center"/>
      <protection locked="0"/>
    </xf>
    <xf numFmtId="14" fontId="8" fillId="5" borderId="9" xfId="27" applyNumberFormat="1" applyFont="1" applyFill="1" applyBorder="1" applyAlignment="1" applyProtection="1">
      <alignment horizontal="right" vertical="center"/>
      <protection locked="0"/>
    </xf>
    <xf numFmtId="0" fontId="8" fillId="0" borderId="42" xfId="34" applyFont="1" applyFill="1" applyBorder="1" applyAlignment="1" applyProtection="1">
      <alignment vertical="center"/>
      <protection/>
    </xf>
    <xf numFmtId="0" fontId="16" fillId="0" borderId="42" xfId="34" applyFont="1" applyFill="1" applyBorder="1" applyAlignment="1" applyProtection="1">
      <alignment horizontal="right" vertical="center"/>
      <protection/>
    </xf>
    <xf numFmtId="49" fontId="8" fillId="5" borderId="4" xfId="34" applyNumberFormat="1" applyFont="1" applyFill="1" applyBorder="1" applyAlignment="1" applyProtection="1">
      <alignment horizontal="center" vertical="center"/>
      <protection locked="0"/>
    </xf>
    <xf numFmtId="0" fontId="16" fillId="0" borderId="26" xfId="34" applyFont="1" applyFill="1" applyBorder="1" applyAlignment="1" applyProtection="1">
      <alignment horizontal="right" vertical="center"/>
      <protection/>
    </xf>
    <xf numFmtId="49" fontId="8" fillId="5" borderId="5" xfId="34" applyNumberFormat="1" applyFont="1" applyFill="1" applyBorder="1" applyAlignment="1" applyProtection="1">
      <alignment horizontal="center" vertical="center"/>
      <protection locked="0"/>
    </xf>
    <xf numFmtId="49" fontId="8" fillId="5" borderId="4" xfId="26" applyNumberFormat="1" applyFont="1" applyFill="1" applyBorder="1" applyAlignment="1" applyProtection="1">
      <alignment horizontal="left" vertical="center" wrapText="1"/>
      <protection locked="0"/>
    </xf>
    <xf numFmtId="0" fontId="22" fillId="0" borderId="44" xfId="26" applyFont="1" applyFill="1" applyBorder="1" applyAlignment="1" applyProtection="1">
      <alignment vertical="center"/>
      <protection/>
    </xf>
    <xf numFmtId="0" fontId="8" fillId="0" borderId="3" xfId="32" applyFont="1" applyFill="1" applyBorder="1" applyAlignment="1" applyProtection="1">
      <alignment horizontal="center" vertical="center"/>
      <protection/>
    </xf>
    <xf numFmtId="0" fontId="9" fillId="0" borderId="5" xfId="32" applyFont="1" applyFill="1" applyBorder="1" applyAlignment="1" applyProtection="1">
      <alignment horizontal="left" vertical="center"/>
      <protection/>
    </xf>
    <xf numFmtId="49" fontId="8" fillId="5" borderId="3" xfId="32" applyNumberFormat="1" applyFont="1" applyFill="1" applyBorder="1" applyAlignment="1" applyProtection="1">
      <alignment horizontal="left" vertical="center" wrapText="1"/>
      <protection locked="0"/>
    </xf>
    <xf numFmtId="49" fontId="8" fillId="5" borderId="5" xfId="32" applyNumberFormat="1" applyFont="1" applyFill="1" applyBorder="1" applyAlignment="1" applyProtection="1">
      <alignment vertical="center"/>
      <protection locked="0"/>
    </xf>
    <xf numFmtId="49" fontId="8" fillId="5" borderId="45" xfId="32" applyNumberFormat="1" applyFont="1" applyFill="1" applyBorder="1" applyAlignment="1" applyProtection="1">
      <alignment vertical="center"/>
      <protection locked="0"/>
    </xf>
    <xf numFmtId="49" fontId="8" fillId="5" borderId="13" xfId="32" applyNumberFormat="1" applyFont="1" applyFill="1" applyBorder="1" applyAlignment="1" applyProtection="1">
      <alignment vertical="center"/>
      <protection locked="0"/>
    </xf>
    <xf numFmtId="49" fontId="8" fillId="5" borderId="3" xfId="34" applyNumberFormat="1" applyFont="1" applyFill="1" applyBorder="1" applyAlignment="1" applyProtection="1">
      <alignment horizontal="center" vertical="center"/>
      <protection locked="0"/>
    </xf>
    <xf numFmtId="176" fontId="8" fillId="0" borderId="46" xfId="29" applyNumberFormat="1" applyFont="1" applyFill="1" applyBorder="1" applyAlignment="1" applyProtection="1">
      <alignment vertical="center" shrinkToFit="1"/>
      <protection/>
    </xf>
    <xf numFmtId="176" fontId="8" fillId="0" borderId="9" xfId="29" applyNumberFormat="1" applyFont="1" applyFill="1" applyBorder="1" applyAlignment="1" applyProtection="1">
      <alignment vertical="center" shrinkToFit="1"/>
      <protection/>
    </xf>
    <xf numFmtId="176" fontId="8" fillId="0" borderId="6" xfId="29" applyNumberFormat="1" applyFont="1" applyFill="1" applyBorder="1" applyAlignment="1" applyProtection="1">
      <alignment vertical="center" shrinkToFit="1"/>
      <protection/>
    </xf>
    <xf numFmtId="176" fontId="8" fillId="0" borderId="41" xfId="29" applyNumberFormat="1" applyFont="1" applyFill="1" applyBorder="1" applyAlignment="1" applyProtection="1">
      <alignment vertical="center" shrinkToFit="1"/>
      <protection/>
    </xf>
    <xf numFmtId="176" fontId="8" fillId="0" borderId="11" xfId="29" applyNumberFormat="1" applyFont="1" applyFill="1" applyBorder="1" applyAlignment="1" applyProtection="1">
      <alignment vertical="center" shrinkToFit="1"/>
      <protection/>
    </xf>
    <xf numFmtId="176" fontId="8" fillId="0" borderId="7" xfId="29" applyNumberFormat="1" applyFont="1" applyFill="1" applyBorder="1" applyAlignment="1" applyProtection="1">
      <alignment vertical="center" shrinkToFit="1"/>
      <protection/>
    </xf>
    <xf numFmtId="176" fontId="8" fillId="5" borderId="41" xfId="29" applyNumberFormat="1" applyFont="1" applyFill="1" applyBorder="1" applyAlignment="1" applyProtection="1">
      <alignment vertical="center" shrinkToFit="1"/>
      <protection locked="0"/>
    </xf>
    <xf numFmtId="176" fontId="8" fillId="5" borderId="11" xfId="29" applyNumberFormat="1" applyFont="1" applyFill="1" applyBorder="1" applyAlignment="1" applyProtection="1">
      <alignment vertical="center" shrinkToFit="1"/>
      <protection locked="0"/>
    </xf>
    <xf numFmtId="176" fontId="8" fillId="5" borderId="7" xfId="29" applyNumberFormat="1" applyFont="1" applyFill="1" applyBorder="1" applyAlignment="1" applyProtection="1">
      <alignment vertical="center" shrinkToFit="1"/>
      <protection locked="0"/>
    </xf>
    <xf numFmtId="176" fontId="8" fillId="5" borderId="47" xfId="29" applyNumberFormat="1" applyFont="1" applyFill="1" applyBorder="1" applyAlignment="1" applyProtection="1">
      <alignment vertical="center" shrinkToFit="1"/>
      <protection locked="0"/>
    </xf>
    <xf numFmtId="176" fontId="8" fillId="0" borderId="30" xfId="29" applyNumberFormat="1" applyFont="1" applyFill="1" applyBorder="1" applyAlignment="1" applyProtection="1">
      <alignment vertical="center" shrinkToFit="1"/>
      <protection/>
    </xf>
    <xf numFmtId="176" fontId="8" fillId="0" borderId="32" xfId="29" applyNumberFormat="1" applyFont="1" applyFill="1" applyBorder="1" applyAlignment="1" applyProtection="1">
      <alignment vertical="center" shrinkToFit="1"/>
      <protection/>
    </xf>
    <xf numFmtId="176" fontId="10" fillId="5" borderId="28" xfId="21" applyNumberFormat="1" applyFont="1" applyFill="1" applyBorder="1" applyAlignment="1" applyProtection="1">
      <alignment vertical="center" shrinkToFit="1"/>
      <protection locked="0"/>
    </xf>
    <xf numFmtId="176" fontId="10" fillId="5" borderId="22" xfId="21" applyNumberFormat="1" applyFont="1" applyFill="1" applyBorder="1" applyAlignment="1" applyProtection="1">
      <alignment vertical="center" shrinkToFit="1"/>
      <protection locked="0"/>
    </xf>
    <xf numFmtId="176" fontId="10" fillId="0" borderId="22" xfId="21" applyNumberFormat="1" applyFont="1" applyFill="1" applyBorder="1" applyAlignment="1" applyProtection="1">
      <alignment vertical="center" shrinkToFit="1"/>
      <protection/>
    </xf>
    <xf numFmtId="176" fontId="10" fillId="0" borderId="24" xfId="21" applyNumberFormat="1" applyFont="1" applyFill="1" applyBorder="1" applyAlignment="1" applyProtection="1">
      <alignment vertical="center" shrinkToFit="1"/>
      <protection/>
    </xf>
    <xf numFmtId="176" fontId="8" fillId="0" borderId="7" xfId="33" applyNumberFormat="1" applyFont="1" applyFill="1" applyBorder="1" applyAlignment="1" applyProtection="1">
      <alignment vertical="center" shrinkToFit="1"/>
      <protection/>
    </xf>
    <xf numFmtId="176" fontId="8" fillId="0" borderId="43" xfId="33" applyNumberFormat="1" applyFont="1" applyFill="1" applyBorder="1" applyAlignment="1" applyProtection="1">
      <alignment vertical="center" shrinkToFit="1"/>
      <protection/>
    </xf>
    <xf numFmtId="176" fontId="8" fillId="5" borderId="7" xfId="33" applyNumberFormat="1" applyFont="1" applyFill="1" applyBorder="1" applyAlignment="1" applyProtection="1">
      <alignment vertical="center" shrinkToFit="1"/>
      <protection locked="0"/>
    </xf>
    <xf numFmtId="176" fontId="8" fillId="0" borderId="12" xfId="33" applyNumberFormat="1" applyFont="1" applyFill="1" applyBorder="1" applyAlignment="1" applyProtection="1">
      <alignment vertical="center" shrinkToFit="1"/>
      <protection/>
    </xf>
    <xf numFmtId="176" fontId="8" fillId="5" borderId="8" xfId="28" applyNumberFormat="1" applyFont="1" applyFill="1" applyBorder="1" applyAlignment="1" applyProtection="1">
      <alignment vertical="center"/>
      <protection locked="0"/>
    </xf>
    <xf numFmtId="0" fontId="8" fillId="0" borderId="29" xfId="30" applyFont="1" applyFill="1" applyBorder="1" applyAlignment="1" applyProtection="1">
      <alignment vertical="center" wrapText="1"/>
      <protection/>
    </xf>
    <xf numFmtId="0" fontId="8" fillId="0" borderId="17" xfId="30" applyFont="1" applyFill="1" applyBorder="1" applyAlignment="1" applyProtection="1">
      <alignment vertical="center" wrapText="1"/>
      <protection/>
    </xf>
    <xf numFmtId="1" fontId="8" fillId="5" borderId="48" xfId="30" applyNumberFormat="1" applyFont="1" applyFill="1" applyBorder="1" applyAlignment="1" applyProtection="1">
      <alignment horizontal="right" vertical="center"/>
      <protection locked="0"/>
    </xf>
    <xf numFmtId="1" fontId="8" fillId="5" borderId="5" xfId="30" applyNumberFormat="1" applyFont="1" applyFill="1" applyBorder="1" applyAlignment="1" applyProtection="1">
      <alignment horizontal="right" vertical="center"/>
      <protection locked="0"/>
    </xf>
    <xf numFmtId="1" fontId="8" fillId="5" borderId="6" xfId="30" applyNumberFormat="1" applyFont="1" applyFill="1" applyBorder="1" applyAlignment="1" applyProtection="1">
      <alignment horizontal="right" vertical="center"/>
      <protection locked="0"/>
    </xf>
    <xf numFmtId="0" fontId="22" fillId="0" borderId="0" xfId="33" applyFont="1" applyFill="1" applyBorder="1" applyAlignment="1">
      <alignment vertical="center"/>
      <protection/>
    </xf>
    <xf numFmtId="181" fontId="8" fillId="5" borderId="49" xfId="32" applyNumberFormat="1" applyFont="1" applyFill="1" applyBorder="1" applyAlignment="1" applyProtection="1">
      <alignment horizontal="center" vertical="center"/>
      <protection locked="0"/>
    </xf>
    <xf numFmtId="181" fontId="8" fillId="5" borderId="23" xfId="32" applyNumberFormat="1" applyFont="1" applyFill="1" applyBorder="1" applyAlignment="1" applyProtection="1">
      <alignment horizontal="center" vertical="center"/>
      <protection locked="0"/>
    </xf>
    <xf numFmtId="14" fontId="8" fillId="5" borderId="50" xfId="23" applyNumberFormat="1" applyFont="1" applyFill="1" applyBorder="1" applyAlignment="1" applyProtection="1">
      <alignment horizontal="center" vertical="center"/>
      <protection locked="0"/>
    </xf>
    <xf numFmtId="176" fontId="8" fillId="5" borderId="51" xfId="23" applyNumberFormat="1" applyFont="1" applyFill="1" applyBorder="1" applyAlignment="1" applyProtection="1">
      <alignment horizontal="right" vertical="center"/>
      <protection locked="0"/>
    </xf>
    <xf numFmtId="14" fontId="8" fillId="5" borderId="52" xfId="23" applyNumberFormat="1" applyFont="1" applyFill="1" applyBorder="1" applyAlignment="1" applyProtection="1">
      <alignment horizontal="center" vertical="center"/>
      <protection locked="0"/>
    </xf>
    <xf numFmtId="176" fontId="8" fillId="5" borderId="53" xfId="23" applyNumberFormat="1" applyFont="1" applyFill="1" applyBorder="1" applyAlignment="1" applyProtection="1">
      <alignment horizontal="right" vertical="center"/>
      <protection locked="0"/>
    </xf>
    <xf numFmtId="14" fontId="8" fillId="5" borderId="54" xfId="23" applyNumberFormat="1" applyFont="1" applyFill="1" applyBorder="1" applyAlignment="1" applyProtection="1">
      <alignment horizontal="center" vertical="center"/>
      <protection locked="0"/>
    </xf>
    <xf numFmtId="176" fontId="8" fillId="5" borderId="55" xfId="23" applyNumberFormat="1" applyFont="1" applyFill="1" applyBorder="1" applyAlignment="1" applyProtection="1">
      <alignment horizontal="right" vertical="center"/>
      <protection locked="0"/>
    </xf>
    <xf numFmtId="176" fontId="8" fillId="0" borderId="56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horizontal="right" vertical="center"/>
    </xf>
    <xf numFmtId="0" fontId="8" fillId="5" borderId="58" xfId="23" applyNumberFormat="1" applyFont="1" applyFill="1" applyBorder="1" applyAlignment="1" applyProtection="1">
      <alignment horizontal="left" vertical="center"/>
      <protection locked="0"/>
    </xf>
    <xf numFmtId="49" fontId="8" fillId="5" borderId="59" xfId="30" applyNumberFormat="1" applyFont="1" applyFill="1" applyBorder="1" applyAlignment="1" applyProtection="1">
      <alignment horizontal="center" vertical="center" wrapText="1"/>
      <protection locked="0"/>
    </xf>
    <xf numFmtId="176" fontId="8" fillId="0" borderId="60" xfId="30" applyNumberFormat="1" applyFont="1" applyFill="1" applyBorder="1" applyAlignment="1" applyProtection="1">
      <alignment vertical="center"/>
      <protection/>
    </xf>
    <xf numFmtId="176" fontId="8" fillId="0" borderId="61" xfId="30" applyNumberFormat="1" applyFont="1" applyFill="1" applyBorder="1" applyAlignment="1" applyProtection="1">
      <alignment vertical="center"/>
      <protection/>
    </xf>
    <xf numFmtId="0" fontId="16" fillId="0" borderId="62" xfId="30" applyFont="1" applyFill="1" applyBorder="1" applyAlignment="1" applyProtection="1">
      <alignment horizontal="center" vertical="center"/>
      <protection/>
    </xf>
    <xf numFmtId="0" fontId="16" fillId="0" borderId="63" xfId="30" applyFont="1" applyFill="1" applyBorder="1" applyAlignment="1" applyProtection="1">
      <alignment horizontal="center" vertical="center"/>
      <protection/>
    </xf>
    <xf numFmtId="181" fontId="8" fillId="5" borderId="64" xfId="32" applyNumberFormat="1" applyFont="1" applyFill="1" applyBorder="1" applyAlignment="1" applyProtection="1">
      <alignment horizontal="center" vertical="center"/>
      <protection locked="0"/>
    </xf>
    <xf numFmtId="49" fontId="8" fillId="5" borderId="50" xfId="24" applyNumberFormat="1" applyFont="1" applyFill="1" applyBorder="1" applyAlignment="1" applyProtection="1">
      <alignment horizontal="left" vertical="center" wrapText="1"/>
      <protection locked="0"/>
    </xf>
    <xf numFmtId="176" fontId="8" fillId="5" borderId="51" xfId="0" applyNumberFormat="1" applyFont="1" applyFill="1" applyBorder="1" applyAlignment="1" applyProtection="1">
      <alignment horizontal="right" vertical="center"/>
      <protection locked="0"/>
    </xf>
    <xf numFmtId="49" fontId="8" fillId="5" borderId="65" xfId="24" applyNumberFormat="1" applyFont="1" applyFill="1" applyBorder="1" applyAlignment="1" applyProtection="1">
      <alignment horizontal="left" vertical="center" wrapText="1"/>
      <protection locked="0"/>
    </xf>
    <xf numFmtId="176" fontId="8" fillId="5" borderId="53" xfId="0" applyNumberFormat="1" applyFont="1" applyFill="1" applyBorder="1" applyAlignment="1" applyProtection="1">
      <alignment horizontal="right" vertical="center"/>
      <protection locked="0"/>
    </xf>
    <xf numFmtId="49" fontId="8" fillId="5" borderId="66" xfId="24" applyNumberFormat="1" applyFont="1" applyFill="1" applyBorder="1" applyAlignment="1" applyProtection="1">
      <alignment horizontal="left" vertical="center" wrapText="1"/>
      <protection locked="0"/>
    </xf>
    <xf numFmtId="176" fontId="8" fillId="5" borderId="67" xfId="0" applyNumberFormat="1" applyFont="1" applyFill="1" applyBorder="1" applyAlignment="1" applyProtection="1">
      <alignment horizontal="right" vertical="center"/>
      <protection locked="0"/>
    </xf>
    <xf numFmtId="176" fontId="8" fillId="0" borderId="68" xfId="24" applyNumberFormat="1" applyFont="1" applyFill="1" applyBorder="1" applyAlignment="1" applyProtection="1">
      <alignment horizontal="right" vertical="center"/>
      <protection/>
    </xf>
    <xf numFmtId="176" fontId="8" fillId="5" borderId="51" xfId="24" applyNumberFormat="1" applyFont="1" applyFill="1" applyBorder="1" applyAlignment="1" applyProtection="1">
      <alignment horizontal="right" vertical="center"/>
      <protection locked="0"/>
    </xf>
    <xf numFmtId="0" fontId="8" fillId="0" borderId="69" xfId="24" applyFont="1" applyFill="1" applyBorder="1" applyAlignment="1" applyProtection="1">
      <alignment vertical="center"/>
      <protection/>
    </xf>
    <xf numFmtId="176" fontId="8" fillId="0" borderId="60" xfId="24" applyNumberFormat="1" applyFont="1" applyFill="1" applyBorder="1" applyAlignment="1" applyProtection="1">
      <alignment horizontal="right" vertical="center"/>
      <protection/>
    </xf>
    <xf numFmtId="0" fontId="8" fillId="0" borderId="70" xfId="24" applyFont="1" applyFill="1" applyBorder="1" applyAlignment="1" applyProtection="1">
      <alignment vertical="center"/>
      <protection/>
    </xf>
    <xf numFmtId="0" fontId="8" fillId="0" borderId="71" xfId="24" applyFont="1" applyFill="1" applyBorder="1" applyAlignment="1" applyProtection="1">
      <alignment vertical="center"/>
      <protection/>
    </xf>
    <xf numFmtId="0" fontId="16" fillId="0" borderId="71" xfId="24" applyFont="1" applyFill="1" applyBorder="1" applyAlignment="1" applyProtection="1">
      <alignment horizontal="right" vertical="center"/>
      <protection/>
    </xf>
    <xf numFmtId="2" fontId="22" fillId="0" borderId="72" xfId="24" applyNumberFormat="1" applyFont="1" applyFill="1" applyBorder="1" applyAlignment="1" applyProtection="1">
      <alignment vertical="center"/>
      <protection/>
    </xf>
    <xf numFmtId="2" fontId="22" fillId="0" borderId="68" xfId="24" applyNumberFormat="1" applyFont="1" applyFill="1" applyBorder="1" applyAlignment="1" applyProtection="1">
      <alignment vertical="center"/>
      <protection/>
    </xf>
    <xf numFmtId="176" fontId="8" fillId="5" borderId="51" xfId="24" applyNumberFormat="1" applyFont="1" applyFill="1" applyBorder="1" applyAlignment="1" applyProtection="1">
      <alignment horizontal="center" vertical="center" wrapText="1"/>
      <protection locked="0"/>
    </xf>
    <xf numFmtId="176" fontId="8" fillId="5" borderId="53" xfId="24" applyNumberFormat="1" applyFont="1" applyFill="1" applyBorder="1" applyAlignment="1" applyProtection="1">
      <alignment horizontal="right" vertical="center"/>
      <protection locked="0"/>
    </xf>
    <xf numFmtId="0" fontId="22" fillId="0" borderId="72" xfId="24" applyFont="1" applyFill="1" applyBorder="1" applyAlignment="1" applyProtection="1">
      <alignment vertical="center"/>
      <protection/>
    </xf>
    <xf numFmtId="0" fontId="22" fillId="0" borderId="68" xfId="24" applyFont="1" applyFill="1" applyBorder="1" applyAlignment="1" applyProtection="1">
      <alignment vertical="center"/>
      <protection/>
    </xf>
    <xf numFmtId="176" fontId="10" fillId="0" borderId="73" xfId="21" applyNumberFormat="1" applyFont="1" applyFill="1" applyBorder="1" applyAlignment="1" applyProtection="1">
      <alignment vertical="center" shrinkToFit="1"/>
      <protection/>
    </xf>
    <xf numFmtId="176" fontId="10" fillId="0" borderId="74" xfId="21" applyNumberFormat="1" applyFont="1" applyFill="1" applyBorder="1" applyAlignment="1" applyProtection="1">
      <alignment vertical="center" shrinkToFit="1"/>
      <protection/>
    </xf>
    <xf numFmtId="176" fontId="10" fillId="0" borderId="75" xfId="21" applyNumberFormat="1" applyFont="1" applyFill="1" applyBorder="1" applyAlignment="1" applyProtection="1">
      <alignment vertical="center" shrinkToFit="1"/>
      <protection/>
    </xf>
    <xf numFmtId="176" fontId="10" fillId="0" borderId="72" xfId="21" applyNumberFormat="1" applyFont="1" applyFill="1" applyBorder="1" applyAlignment="1" applyProtection="1">
      <alignment vertical="center" shrinkToFit="1"/>
      <protection/>
    </xf>
    <xf numFmtId="176" fontId="10" fillId="0" borderId="68" xfId="21" applyNumberFormat="1" applyFont="1" applyFill="1" applyBorder="1" applyAlignment="1" applyProtection="1">
      <alignment vertical="center" shrinkToFit="1"/>
      <protection/>
    </xf>
    <xf numFmtId="176" fontId="10" fillId="0" borderId="76" xfId="21" applyNumberFormat="1" applyFont="1" applyFill="1" applyBorder="1" applyAlignment="1" applyProtection="1">
      <alignment vertical="center" shrinkToFit="1"/>
      <protection/>
    </xf>
    <xf numFmtId="176" fontId="10" fillId="0" borderId="77" xfId="21" applyNumberFormat="1" applyFont="1" applyFill="1" applyBorder="1" applyAlignment="1" applyProtection="1">
      <alignment vertical="center" shrinkToFit="1"/>
      <protection/>
    </xf>
    <xf numFmtId="176" fontId="10" fillId="0" borderId="78" xfId="21" applyNumberFormat="1" applyFont="1" applyFill="1" applyBorder="1" applyAlignment="1" applyProtection="1">
      <alignment vertical="center" shrinkToFit="1"/>
      <protection/>
    </xf>
    <xf numFmtId="176" fontId="8" fillId="0" borderId="73" xfId="29" applyNumberFormat="1" applyFont="1" applyFill="1" applyBorder="1" applyAlignment="1" applyProtection="1">
      <alignment vertical="center" shrinkToFit="1"/>
      <protection/>
    </xf>
    <xf numFmtId="176" fontId="8" fillId="0" borderId="74" xfId="29" applyNumberFormat="1" applyFont="1" applyFill="1" applyBorder="1" applyAlignment="1" applyProtection="1">
      <alignment vertical="center" shrinkToFit="1"/>
      <protection/>
    </xf>
    <xf numFmtId="176" fontId="8" fillId="5" borderId="75" xfId="29" applyNumberFormat="1" applyFont="1" applyFill="1" applyBorder="1" applyAlignment="1" applyProtection="1">
      <alignment vertical="center" shrinkToFit="1"/>
      <protection locked="0"/>
    </xf>
    <xf numFmtId="176" fontId="8" fillId="0" borderId="75" xfId="29" applyNumberFormat="1" applyFont="1" applyFill="1" applyBorder="1" applyAlignment="1" applyProtection="1">
      <alignment vertical="center" shrinkToFit="1"/>
      <protection/>
    </xf>
    <xf numFmtId="176" fontId="8" fillId="0" borderId="79" xfId="29" applyNumberFormat="1" applyFont="1" applyFill="1" applyBorder="1" applyAlignment="1" applyProtection="1">
      <alignment vertical="center" shrinkToFit="1"/>
      <protection/>
    </xf>
    <xf numFmtId="176" fontId="40" fillId="0" borderId="68" xfId="29" applyNumberFormat="1" applyFont="1" applyFill="1" applyBorder="1" applyAlignment="1" applyProtection="1">
      <alignment vertical="center" shrinkToFit="1"/>
      <protection/>
    </xf>
    <xf numFmtId="176" fontId="8" fillId="0" borderId="80" xfId="29" applyNumberFormat="1" applyFont="1" applyFill="1" applyBorder="1" applyAlignment="1" applyProtection="1">
      <alignment vertical="center" shrinkToFit="1"/>
      <protection/>
    </xf>
    <xf numFmtId="176" fontId="8" fillId="0" borderId="60" xfId="29" applyNumberFormat="1" applyFont="1" applyFill="1" applyBorder="1" applyAlignment="1" applyProtection="1">
      <alignment vertical="center" shrinkToFit="1"/>
      <protection/>
    </xf>
    <xf numFmtId="176" fontId="40" fillId="0" borderId="60" xfId="29" applyNumberFormat="1" applyFont="1" applyFill="1" applyBorder="1" applyAlignment="1" applyProtection="1">
      <alignment vertical="center" shrinkToFit="1"/>
      <protection/>
    </xf>
    <xf numFmtId="176" fontId="40" fillId="0" borderId="81" xfId="29" applyNumberFormat="1" applyFont="1" applyFill="1" applyBorder="1" applyAlignment="1" applyProtection="1">
      <alignment vertical="center" shrinkToFit="1"/>
      <protection/>
    </xf>
    <xf numFmtId="49" fontId="8" fillId="5" borderId="82" xfId="30" applyNumberFormat="1" applyFont="1" applyFill="1" applyBorder="1" applyAlignment="1" applyProtection="1">
      <alignment horizontal="left" vertical="center" wrapText="1"/>
      <protection locked="0"/>
    </xf>
    <xf numFmtId="49" fontId="8" fillId="5" borderId="83" xfId="30" applyNumberFormat="1" applyFont="1" applyFill="1" applyBorder="1" applyAlignment="1" applyProtection="1">
      <alignment horizontal="left" vertical="center" wrapText="1"/>
      <protection locked="0"/>
    </xf>
    <xf numFmtId="49" fontId="8" fillId="5" borderId="84" xfId="30" applyNumberFormat="1" applyFont="1" applyFill="1" applyBorder="1" applyAlignment="1" applyProtection="1">
      <alignment horizontal="left" vertical="center" wrapText="1"/>
      <protection locked="0"/>
    </xf>
    <xf numFmtId="0" fontId="8" fillId="0" borderId="62" xfId="30" applyFont="1" applyFill="1" applyBorder="1" applyAlignment="1" applyProtection="1">
      <alignment horizontal="center" vertical="center"/>
      <protection/>
    </xf>
    <xf numFmtId="0" fontId="8" fillId="0" borderId="85" xfId="30" applyFont="1" applyFill="1" applyBorder="1" applyAlignment="1" applyProtection="1">
      <alignment horizontal="center" vertical="center"/>
      <protection/>
    </xf>
    <xf numFmtId="0" fontId="22" fillId="0" borderId="61" xfId="30" applyFont="1" applyFill="1" applyBorder="1" applyAlignment="1" applyProtection="1">
      <alignment vertical="center" wrapText="1"/>
      <protection/>
    </xf>
    <xf numFmtId="0" fontId="8" fillId="0" borderId="86" xfId="30" applyFont="1" applyFill="1" applyBorder="1" applyAlignment="1" applyProtection="1">
      <alignment horizontal="center" vertical="center"/>
      <protection/>
    </xf>
    <xf numFmtId="176" fontId="8" fillId="0" borderId="76" xfId="30" applyNumberFormat="1" applyFont="1" applyFill="1" applyBorder="1" applyAlignment="1" applyProtection="1">
      <alignment horizontal="right" vertical="center"/>
      <protection/>
    </xf>
    <xf numFmtId="0" fontId="22" fillId="0" borderId="80" xfId="30" applyFont="1" applyFill="1" applyBorder="1" applyAlignment="1" applyProtection="1">
      <alignment vertical="center" wrapText="1"/>
      <protection/>
    </xf>
    <xf numFmtId="0" fontId="8" fillId="0" borderId="52" xfId="30" applyFont="1" applyFill="1" applyBorder="1" applyAlignment="1" applyProtection="1">
      <alignment horizontal="center" vertical="center"/>
      <protection/>
    </xf>
    <xf numFmtId="0" fontId="22" fillId="0" borderId="80" xfId="30" applyFont="1" applyFill="1" applyBorder="1" applyAlignment="1" applyProtection="1">
      <alignment vertical="center"/>
      <protection/>
    </xf>
    <xf numFmtId="0" fontId="8" fillId="0" borderId="87" xfId="30" applyFont="1" applyFill="1" applyBorder="1" applyAlignment="1" applyProtection="1">
      <alignment horizontal="center" vertical="center"/>
      <protection/>
    </xf>
    <xf numFmtId="0" fontId="22" fillId="0" borderId="61" xfId="30" applyFont="1" applyFill="1" applyBorder="1" applyAlignment="1" applyProtection="1">
      <alignment vertical="center"/>
      <protection/>
    </xf>
    <xf numFmtId="0" fontId="8" fillId="0" borderId="88" xfId="30" applyFont="1" applyFill="1" applyBorder="1" applyAlignment="1" applyProtection="1">
      <alignment horizontal="center" vertical="center"/>
      <protection/>
    </xf>
    <xf numFmtId="0" fontId="0" fillId="0" borderId="80" xfId="0" applyFill="1" applyBorder="1" applyAlignment="1">
      <alignment vertical="center"/>
    </xf>
    <xf numFmtId="0" fontId="22" fillId="0" borderId="75" xfId="30" applyFont="1" applyFill="1" applyBorder="1" applyAlignment="1" applyProtection="1">
      <alignment vertical="center" wrapText="1"/>
      <protection/>
    </xf>
    <xf numFmtId="176" fontId="8" fillId="0" borderId="73" xfId="30" applyNumberFormat="1" applyFont="1" applyFill="1" applyBorder="1" applyAlignment="1" applyProtection="1">
      <alignment horizontal="right" vertical="center"/>
      <protection/>
    </xf>
    <xf numFmtId="0" fontId="8" fillId="0" borderId="89" xfId="30" applyFont="1" applyFill="1" applyBorder="1" applyAlignment="1" applyProtection="1">
      <alignment horizontal="center" vertical="center"/>
      <protection/>
    </xf>
    <xf numFmtId="0" fontId="8" fillId="0" borderId="90" xfId="30" applyFont="1" applyFill="1" applyBorder="1" applyAlignment="1" applyProtection="1">
      <alignment horizontal="center" vertical="center"/>
      <protection/>
    </xf>
    <xf numFmtId="0" fontId="8" fillId="0" borderId="91" xfId="30" applyFont="1" applyFill="1" applyBorder="1" applyAlignment="1" applyProtection="1">
      <alignment vertical="center" wrapText="1"/>
      <protection/>
    </xf>
    <xf numFmtId="176" fontId="8" fillId="0" borderId="92" xfId="30" applyNumberFormat="1" applyFont="1" applyFill="1" applyBorder="1" applyAlignment="1" applyProtection="1">
      <alignment horizontal="right" vertical="center"/>
      <protection/>
    </xf>
    <xf numFmtId="176" fontId="8" fillId="0" borderId="93" xfId="30" applyNumberFormat="1" applyFont="1" applyFill="1" applyBorder="1" applyAlignment="1" applyProtection="1">
      <alignment horizontal="right" vertical="center"/>
      <protection/>
    </xf>
    <xf numFmtId="176" fontId="8" fillId="0" borderId="94" xfId="30" applyNumberFormat="1" applyFont="1" applyFill="1" applyBorder="1" applyAlignment="1" applyProtection="1">
      <alignment horizontal="right" vertical="center"/>
      <protection/>
    </xf>
    <xf numFmtId="49" fontId="8" fillId="5" borderId="85" xfId="33" applyNumberFormat="1" applyFont="1" applyFill="1" applyBorder="1" applyAlignment="1" applyProtection="1">
      <alignment horizontal="left" vertical="center" wrapText="1"/>
      <protection locked="0"/>
    </xf>
    <xf numFmtId="176" fontId="8" fillId="0" borderId="51" xfId="33" applyNumberFormat="1" applyFont="1" applyFill="1" applyBorder="1" applyAlignment="1" applyProtection="1">
      <alignment horizontal="right" vertical="center"/>
      <protection/>
    </xf>
    <xf numFmtId="49" fontId="8" fillId="5" borderId="52" xfId="33" applyNumberFormat="1" applyFont="1" applyFill="1" applyBorder="1" applyAlignment="1" applyProtection="1">
      <alignment horizontal="left" vertical="center" wrapText="1"/>
      <protection locked="0"/>
    </xf>
    <xf numFmtId="176" fontId="8" fillId="0" borderId="53" xfId="33" applyNumberFormat="1" applyFont="1" applyFill="1" applyBorder="1" applyAlignment="1" applyProtection="1">
      <alignment horizontal="right" vertical="center"/>
      <protection/>
    </xf>
    <xf numFmtId="0" fontId="8" fillId="0" borderId="69" xfId="33" applyFont="1" applyFill="1" applyBorder="1" applyAlignment="1" applyProtection="1">
      <alignment vertical="center"/>
      <protection/>
    </xf>
    <xf numFmtId="176" fontId="8" fillId="0" borderId="60" xfId="33" applyNumberFormat="1" applyFont="1" applyFill="1" applyBorder="1" applyAlignment="1" applyProtection="1">
      <alignment horizontal="right" vertical="center"/>
      <protection/>
    </xf>
    <xf numFmtId="0" fontId="8" fillId="0" borderId="70" xfId="33" applyFont="1" applyFill="1" applyBorder="1" applyAlignment="1" applyProtection="1">
      <alignment vertical="center"/>
      <protection/>
    </xf>
    <xf numFmtId="0" fontId="8" fillId="0" borderId="71" xfId="33" applyFont="1" applyFill="1" applyBorder="1" applyAlignment="1" applyProtection="1">
      <alignment vertical="center"/>
      <protection/>
    </xf>
    <xf numFmtId="0" fontId="16" fillId="0" borderId="95" xfId="33" applyFont="1" applyFill="1" applyBorder="1" applyAlignment="1">
      <alignment horizontal="right" vertical="center"/>
      <protection/>
    </xf>
    <xf numFmtId="0" fontId="16" fillId="0" borderId="72" xfId="0" applyFont="1" applyFill="1" applyBorder="1" applyAlignment="1">
      <alignment vertical="center" wrapText="1"/>
    </xf>
    <xf numFmtId="0" fontId="16" fillId="0" borderId="68" xfId="0" applyFont="1" applyFill="1" applyBorder="1" applyAlignment="1">
      <alignment vertical="center" wrapText="1"/>
    </xf>
    <xf numFmtId="0" fontId="8" fillId="0" borderId="96" xfId="33" applyFont="1" applyFill="1" applyBorder="1" applyAlignment="1">
      <alignment horizontal="center" vertical="center" wrapText="1"/>
      <protection/>
    </xf>
    <xf numFmtId="0" fontId="8" fillId="0" borderId="97" xfId="33" applyFont="1" applyFill="1" applyBorder="1" applyAlignment="1">
      <alignment horizontal="center" vertical="center" wrapText="1"/>
      <protection/>
    </xf>
    <xf numFmtId="176" fontId="8" fillId="5" borderId="51" xfId="33" applyNumberFormat="1" applyFont="1" applyFill="1" applyBorder="1" applyAlignment="1" applyProtection="1">
      <alignment horizontal="right" vertical="center"/>
      <protection locked="0"/>
    </xf>
    <xf numFmtId="176" fontId="8" fillId="5" borderId="53" xfId="33" applyNumberFormat="1" applyFont="1" applyFill="1" applyBorder="1" applyAlignment="1" applyProtection="1">
      <alignment horizontal="right" vertical="center"/>
      <protection locked="0"/>
    </xf>
    <xf numFmtId="176" fontId="8" fillId="0" borderId="60" xfId="33" applyNumberFormat="1" applyFont="1" applyFill="1" applyBorder="1" applyAlignment="1">
      <alignment horizontal="right" vertical="center"/>
      <protection/>
    </xf>
    <xf numFmtId="49" fontId="8" fillId="5" borderId="87" xfId="33" applyNumberFormat="1" applyFont="1" applyFill="1" applyBorder="1" applyAlignment="1" applyProtection="1">
      <alignment horizontal="left" vertical="center" wrapText="1"/>
      <protection locked="0"/>
    </xf>
    <xf numFmtId="0" fontId="16" fillId="0" borderId="63" xfId="33" applyFont="1" applyFill="1" applyBorder="1" applyAlignment="1">
      <alignment horizontal="center" vertical="center"/>
      <protection/>
    </xf>
    <xf numFmtId="0" fontId="8" fillId="0" borderId="63" xfId="33" applyFont="1" applyFill="1" applyBorder="1" applyAlignment="1">
      <alignment vertical="center"/>
      <protection/>
    </xf>
    <xf numFmtId="0" fontId="8" fillId="0" borderId="70" xfId="33" applyFont="1" applyFill="1" applyBorder="1" applyAlignment="1">
      <alignment vertical="center"/>
      <protection/>
    </xf>
    <xf numFmtId="0" fontId="8" fillId="0" borderId="71" xfId="33" applyFont="1" applyFill="1" applyBorder="1" applyAlignment="1">
      <alignment vertical="center"/>
      <protection/>
    </xf>
    <xf numFmtId="0" fontId="16" fillId="0" borderId="71" xfId="33" applyFont="1" applyFill="1" applyBorder="1" applyAlignment="1">
      <alignment horizontal="right" vertical="center"/>
      <protection/>
    </xf>
    <xf numFmtId="0" fontId="8" fillId="0" borderId="98" xfId="33" applyFont="1" applyFill="1" applyBorder="1" applyAlignment="1">
      <alignment horizontal="center" vertical="center" wrapText="1"/>
      <protection/>
    </xf>
    <xf numFmtId="0" fontId="8" fillId="0" borderId="99" xfId="33" applyFont="1" applyFill="1" applyBorder="1" applyAlignment="1">
      <alignment horizontal="center" vertical="center" wrapText="1"/>
      <protection/>
    </xf>
    <xf numFmtId="0" fontId="8" fillId="0" borderId="62" xfId="33" applyFont="1" applyFill="1" applyBorder="1" applyAlignment="1">
      <alignment vertical="center"/>
      <protection/>
    </xf>
    <xf numFmtId="0" fontId="8" fillId="0" borderId="42" xfId="33" applyFont="1" applyFill="1" applyBorder="1" applyAlignment="1">
      <alignment vertical="center"/>
      <protection/>
    </xf>
    <xf numFmtId="2" fontId="16" fillId="0" borderId="42" xfId="33" applyNumberFormat="1" applyFont="1" applyFill="1" applyBorder="1" applyAlignment="1">
      <alignment horizontal="right" vertical="center"/>
      <protection/>
    </xf>
    <xf numFmtId="0" fontId="8" fillId="0" borderId="86" xfId="33" applyFont="1" applyFill="1" applyBorder="1" applyAlignment="1" applyProtection="1">
      <alignment vertical="center" wrapText="1"/>
      <protection/>
    </xf>
    <xf numFmtId="176" fontId="8" fillId="0" borderId="53" xfId="33" applyNumberFormat="1" applyFont="1" applyFill="1" applyBorder="1" applyAlignment="1" applyProtection="1">
      <alignment vertical="center" shrinkToFit="1"/>
      <protection/>
    </xf>
    <xf numFmtId="176" fontId="8" fillId="0" borderId="76" xfId="33" applyNumberFormat="1" applyFont="1" applyFill="1" applyBorder="1" applyAlignment="1" applyProtection="1">
      <alignment vertical="center" shrinkToFit="1"/>
      <protection/>
    </xf>
    <xf numFmtId="0" fontId="21" fillId="0" borderId="85" xfId="33" applyFont="1" applyFill="1" applyBorder="1" applyAlignment="1" applyProtection="1">
      <alignment vertical="center"/>
      <protection/>
    </xf>
    <xf numFmtId="0" fontId="8" fillId="0" borderId="51" xfId="33" applyFont="1" applyFill="1" applyBorder="1" applyAlignment="1" applyProtection="1">
      <alignment horizontal="centerContinuous" vertical="center"/>
      <protection/>
    </xf>
    <xf numFmtId="0" fontId="21" fillId="0" borderId="100" xfId="33" applyFont="1" applyFill="1" applyBorder="1" applyAlignment="1" applyProtection="1">
      <alignment vertical="center"/>
      <protection/>
    </xf>
    <xf numFmtId="0" fontId="8" fillId="0" borderId="101" xfId="33" applyFont="1" applyFill="1" applyBorder="1" applyAlignment="1" applyProtection="1">
      <alignment vertical="center"/>
      <protection/>
    </xf>
    <xf numFmtId="0" fontId="8" fillId="0" borderId="101" xfId="33" applyFont="1" applyFill="1" applyBorder="1" applyAlignment="1">
      <alignment vertical="center"/>
      <protection/>
    </xf>
    <xf numFmtId="10" fontId="8" fillId="0" borderId="92" xfId="33" applyNumberFormat="1" applyFont="1" applyFill="1" applyBorder="1" applyAlignment="1" applyProtection="1">
      <alignment horizontal="centerContinuous" vertical="center"/>
      <protection/>
    </xf>
    <xf numFmtId="10" fontId="8" fillId="0" borderId="93" xfId="33" applyNumberFormat="1" applyFont="1" applyFill="1" applyBorder="1" applyAlignment="1" applyProtection="1">
      <alignment horizontal="centerContinuous" vertical="center"/>
      <protection/>
    </xf>
    <xf numFmtId="10" fontId="8" fillId="0" borderId="93" xfId="33" applyNumberFormat="1" applyFont="1" applyFill="1" applyBorder="1" applyAlignment="1" applyProtection="1">
      <alignment horizontal="center" vertical="center"/>
      <protection/>
    </xf>
    <xf numFmtId="10" fontId="8" fillId="0" borderId="49" xfId="33" applyNumberFormat="1" applyFont="1" applyFill="1" applyBorder="1" applyAlignment="1" applyProtection="1">
      <alignment horizontal="centerContinuous" vertical="center"/>
      <protection/>
    </xf>
    <xf numFmtId="0" fontId="8" fillId="0" borderId="62" xfId="33" applyFont="1" applyFill="1" applyBorder="1" applyAlignment="1" applyProtection="1">
      <alignment vertical="center"/>
      <protection/>
    </xf>
    <xf numFmtId="176" fontId="8" fillId="0" borderId="60" xfId="33" applyNumberFormat="1" applyFont="1" applyFill="1" applyBorder="1" applyAlignment="1" applyProtection="1">
      <alignment vertical="center" shrinkToFit="1"/>
      <protection/>
    </xf>
    <xf numFmtId="0" fontId="22" fillId="0" borderId="62" xfId="33" applyFont="1" applyFill="1" applyBorder="1" applyAlignment="1" applyProtection="1">
      <alignment vertical="center"/>
      <protection/>
    </xf>
    <xf numFmtId="0" fontId="8" fillId="0" borderId="51" xfId="33" applyFont="1" applyFill="1" applyBorder="1" applyAlignment="1" applyProtection="1">
      <alignment horizontal="center" vertical="center"/>
      <protection/>
    </xf>
    <xf numFmtId="10" fontId="8" fillId="0" borderId="92" xfId="33" applyNumberFormat="1" applyFont="1" applyFill="1" applyBorder="1" applyAlignment="1" applyProtection="1">
      <alignment horizontal="center" vertical="center"/>
      <protection/>
    </xf>
    <xf numFmtId="10" fontId="8" fillId="0" borderId="102" xfId="33" applyNumberFormat="1" applyFont="1" applyFill="1" applyBorder="1" applyAlignment="1" applyProtection="1">
      <alignment horizontal="center" vertical="center"/>
      <protection/>
    </xf>
    <xf numFmtId="10" fontId="8" fillId="0" borderId="49" xfId="33" applyNumberFormat="1" applyFont="1" applyFill="1" applyBorder="1" applyAlignment="1" applyProtection="1">
      <alignment horizontal="center" vertical="center"/>
      <protection/>
    </xf>
    <xf numFmtId="0" fontId="22" fillId="0" borderId="76" xfId="33" applyFont="1" applyFill="1" applyBorder="1" applyAlignment="1">
      <alignment vertical="center"/>
      <protection/>
    </xf>
    <xf numFmtId="0" fontId="16" fillId="0" borderId="103" xfId="33" applyFont="1" applyFill="1" applyBorder="1" applyAlignment="1">
      <alignment vertical="center"/>
      <protection/>
    </xf>
    <xf numFmtId="0" fontId="16" fillId="0" borderId="81" xfId="33" applyFont="1" applyFill="1" applyBorder="1" applyAlignment="1">
      <alignment vertical="center"/>
      <protection/>
    </xf>
    <xf numFmtId="0" fontId="12" fillId="3" borderId="0" xfId="33" applyFont="1" applyFill="1" applyAlignment="1">
      <alignment vertical="center"/>
      <protection/>
    </xf>
    <xf numFmtId="49" fontId="8" fillId="5" borderId="63" xfId="27" applyNumberFormat="1" applyFont="1" applyFill="1" applyBorder="1" applyAlignment="1" applyProtection="1">
      <alignment horizontal="left" vertical="center" wrapText="1"/>
      <protection locked="0"/>
    </xf>
    <xf numFmtId="176" fontId="8" fillId="5" borderId="104" xfId="27" applyNumberFormat="1" applyFont="1" applyFill="1" applyBorder="1" applyAlignment="1" applyProtection="1">
      <alignment vertical="center" shrinkToFit="1"/>
      <protection locked="0"/>
    </xf>
    <xf numFmtId="49" fontId="8" fillId="5" borderId="86" xfId="27" applyNumberFormat="1" applyFont="1" applyFill="1" applyBorder="1" applyAlignment="1" applyProtection="1">
      <alignment horizontal="left" vertical="center" wrapText="1"/>
      <protection locked="0"/>
    </xf>
    <xf numFmtId="176" fontId="8" fillId="5" borderId="67" xfId="27" applyNumberFormat="1" applyFont="1" applyFill="1" applyBorder="1" applyAlignment="1" applyProtection="1">
      <alignment vertical="center" shrinkToFit="1"/>
      <protection locked="0"/>
    </xf>
    <xf numFmtId="0" fontId="8" fillId="0" borderId="105" xfId="27" applyFont="1" applyFill="1" applyBorder="1" applyAlignment="1" applyProtection="1">
      <alignment vertical="center"/>
      <protection/>
    </xf>
    <xf numFmtId="0" fontId="8" fillId="0" borderId="106" xfId="27" applyFont="1" applyFill="1" applyBorder="1" applyAlignment="1" applyProtection="1">
      <alignment vertical="center"/>
      <protection/>
    </xf>
    <xf numFmtId="0" fontId="16" fillId="0" borderId="107" xfId="27" applyFont="1" applyFill="1" applyBorder="1" applyAlignment="1" applyProtection="1">
      <alignment horizontal="right" vertical="center"/>
      <protection/>
    </xf>
    <xf numFmtId="176" fontId="8" fillId="0" borderId="68" xfId="27" applyNumberFormat="1" applyFont="1" applyFill="1" applyBorder="1" applyAlignment="1" applyProtection="1">
      <alignment vertical="center" shrinkToFit="1"/>
      <protection/>
    </xf>
    <xf numFmtId="49" fontId="8" fillId="5" borderId="85" xfId="34" applyNumberFormat="1" applyFont="1" applyFill="1" applyBorder="1" applyAlignment="1" applyProtection="1">
      <alignment horizontal="left" vertical="center" wrapText="1"/>
      <protection locked="0"/>
    </xf>
    <xf numFmtId="176" fontId="8" fillId="5" borderId="51" xfId="34" applyNumberFormat="1" applyFont="1" applyFill="1" applyBorder="1" applyAlignment="1" applyProtection="1">
      <alignment vertical="center" shrinkToFit="1"/>
      <protection locked="0"/>
    </xf>
    <xf numFmtId="49" fontId="8" fillId="5" borderId="52" xfId="34" applyNumberFormat="1" applyFont="1" applyFill="1" applyBorder="1" applyAlignment="1" applyProtection="1">
      <alignment horizontal="left" vertical="center" wrapText="1"/>
      <protection locked="0"/>
    </xf>
    <xf numFmtId="176" fontId="8" fillId="5" borderId="53" xfId="34" applyNumberFormat="1" applyFont="1" applyFill="1" applyBorder="1" applyAlignment="1" applyProtection="1">
      <alignment vertical="center" shrinkToFit="1"/>
      <protection locked="0"/>
    </xf>
    <xf numFmtId="0" fontId="8" fillId="0" borderId="105" xfId="34" applyFont="1" applyFill="1" applyBorder="1" applyAlignment="1" applyProtection="1">
      <alignment vertical="center"/>
      <protection/>
    </xf>
    <xf numFmtId="0" fontId="8" fillId="0" borderId="106" xfId="34" applyFont="1" applyFill="1" applyBorder="1" applyAlignment="1" applyProtection="1">
      <alignment vertical="center"/>
      <protection/>
    </xf>
    <xf numFmtId="0" fontId="16" fillId="0" borderId="107" xfId="34" applyFont="1" applyFill="1" applyBorder="1" applyAlignment="1" applyProtection="1">
      <alignment horizontal="right" vertical="center"/>
      <protection/>
    </xf>
    <xf numFmtId="176" fontId="8" fillId="0" borderId="68" xfId="34" applyNumberFormat="1" applyFont="1" applyFill="1" applyBorder="1" applyAlignment="1" applyProtection="1">
      <alignment vertical="center" shrinkToFit="1"/>
      <protection/>
    </xf>
    <xf numFmtId="176" fontId="8" fillId="5" borderId="104" xfId="34" applyNumberFormat="1" applyFont="1" applyFill="1" applyBorder="1" applyAlignment="1" applyProtection="1">
      <alignment vertical="center" shrinkToFit="1"/>
      <protection locked="0"/>
    </xf>
    <xf numFmtId="176" fontId="8" fillId="0" borderId="60" xfId="34" applyNumberFormat="1" applyFont="1" applyFill="1" applyBorder="1" applyAlignment="1" applyProtection="1">
      <alignment vertical="center" shrinkToFit="1"/>
      <protection/>
    </xf>
    <xf numFmtId="0" fontId="8" fillId="0" borderId="62" xfId="34" applyFont="1" applyFill="1" applyBorder="1" applyAlignment="1" applyProtection="1">
      <alignment vertical="center"/>
      <protection/>
    </xf>
    <xf numFmtId="176" fontId="10" fillId="0" borderId="60" xfId="34" applyNumberFormat="1" applyFont="1" applyFill="1" applyBorder="1" applyAlignment="1" applyProtection="1">
      <alignment vertical="center" shrinkToFit="1"/>
      <protection/>
    </xf>
    <xf numFmtId="0" fontId="16" fillId="0" borderId="106" xfId="34" applyFont="1" applyFill="1" applyBorder="1" applyAlignment="1" applyProtection="1">
      <alignment horizontal="right" vertical="center"/>
      <protection/>
    </xf>
    <xf numFmtId="2" fontId="22" fillId="0" borderId="68" xfId="34" applyNumberFormat="1" applyFont="1" applyFill="1" applyBorder="1" applyAlignment="1" applyProtection="1">
      <alignment horizontal="center" vertical="center"/>
      <protection/>
    </xf>
    <xf numFmtId="49" fontId="8" fillId="5" borderId="85" xfId="28" applyNumberFormat="1" applyFont="1" applyFill="1" applyBorder="1" applyAlignment="1" applyProtection="1">
      <alignment horizontal="left" vertical="center" wrapText="1"/>
      <protection locked="0"/>
    </xf>
    <xf numFmtId="176" fontId="8" fillId="5" borderId="104" xfId="28" applyNumberFormat="1" applyFont="1" applyFill="1" applyBorder="1" applyAlignment="1" applyProtection="1">
      <alignment vertical="center"/>
      <protection locked="0"/>
    </xf>
    <xf numFmtId="49" fontId="8" fillId="5" borderId="52" xfId="28" applyNumberFormat="1" applyFont="1" applyFill="1" applyBorder="1" applyAlignment="1" applyProtection="1">
      <alignment horizontal="left" vertical="center" wrapText="1"/>
      <protection locked="0"/>
    </xf>
    <xf numFmtId="176" fontId="8" fillId="5" borderId="53" xfId="28" applyNumberFormat="1" applyFont="1" applyFill="1" applyBorder="1" applyAlignment="1" applyProtection="1">
      <alignment vertical="center"/>
      <protection locked="0"/>
    </xf>
    <xf numFmtId="49" fontId="8" fillId="5" borderId="86" xfId="28" applyNumberFormat="1" applyFont="1" applyFill="1" applyBorder="1" applyAlignment="1" applyProtection="1">
      <alignment horizontal="left" vertical="center" wrapText="1"/>
      <protection locked="0"/>
    </xf>
    <xf numFmtId="0" fontId="19" fillId="0" borderId="108" xfId="28" applyFont="1" applyFill="1" applyBorder="1" applyAlignment="1" applyProtection="1">
      <alignment horizontal="left" vertical="center" wrapText="1"/>
      <protection/>
    </xf>
    <xf numFmtId="0" fontId="10" fillId="0" borderId="97" xfId="28" applyFont="1" applyFill="1" applyBorder="1" applyAlignment="1" applyProtection="1">
      <alignment horizontal="center" vertical="center"/>
      <protection/>
    </xf>
    <xf numFmtId="2" fontId="10" fillId="0" borderId="97" xfId="28" applyNumberFormat="1" applyFont="1" applyFill="1" applyBorder="1" applyAlignment="1" applyProtection="1">
      <alignment horizontal="center" vertical="center"/>
      <protection/>
    </xf>
    <xf numFmtId="176" fontId="8" fillId="5" borderId="109" xfId="28" applyNumberFormat="1" applyFont="1" applyFill="1" applyBorder="1" applyAlignment="1" applyProtection="1">
      <alignment vertical="center"/>
      <protection locked="0"/>
    </xf>
    <xf numFmtId="176" fontId="8" fillId="0" borderId="67" xfId="28" applyNumberFormat="1" applyFont="1" applyFill="1" applyBorder="1" applyAlignment="1" applyProtection="1">
      <alignment vertical="center"/>
      <protection/>
    </xf>
    <xf numFmtId="176" fontId="8" fillId="0" borderId="104" xfId="28" applyNumberFormat="1" applyFont="1" applyFill="1" applyBorder="1" applyAlignment="1" applyProtection="1">
      <alignment vertical="center"/>
      <protection/>
    </xf>
    <xf numFmtId="176" fontId="8" fillId="5" borderId="67" xfId="28" applyNumberFormat="1" applyFont="1" applyFill="1" applyBorder="1" applyAlignment="1" applyProtection="1">
      <alignment vertical="center"/>
      <protection locked="0"/>
    </xf>
    <xf numFmtId="49" fontId="8" fillId="5" borderId="85" xfId="34" applyNumberFormat="1" applyFont="1" applyFill="1" applyBorder="1" applyAlignment="1" applyProtection="1">
      <alignment horizontal="left" vertical="center"/>
      <protection locked="0"/>
    </xf>
    <xf numFmtId="176" fontId="8" fillId="5" borderId="51" xfId="34" applyNumberFormat="1" applyFont="1" applyFill="1" applyBorder="1" applyAlignment="1" applyProtection="1">
      <alignment vertical="center"/>
      <protection locked="0"/>
    </xf>
    <xf numFmtId="49" fontId="8" fillId="5" borderId="52" xfId="34" applyNumberFormat="1" applyFont="1" applyFill="1" applyBorder="1" applyAlignment="1" applyProtection="1">
      <alignment horizontal="left" vertical="center"/>
      <protection locked="0"/>
    </xf>
    <xf numFmtId="176" fontId="8" fillId="5" borderId="53" xfId="34" applyNumberFormat="1" applyFont="1" applyFill="1" applyBorder="1" applyAlignment="1" applyProtection="1">
      <alignment vertical="center"/>
      <protection locked="0"/>
    </xf>
    <xf numFmtId="49" fontId="8" fillId="5" borderId="86" xfId="34" applyNumberFormat="1" applyFont="1" applyFill="1" applyBorder="1" applyAlignment="1" applyProtection="1">
      <alignment horizontal="left" vertical="center"/>
      <protection locked="0"/>
    </xf>
    <xf numFmtId="176" fontId="8" fillId="5" borderId="104" xfId="34" applyNumberFormat="1" applyFont="1" applyFill="1" applyBorder="1" applyAlignment="1" applyProtection="1">
      <alignment vertical="center"/>
      <protection locked="0"/>
    </xf>
    <xf numFmtId="176" fontId="8" fillId="0" borderId="68" xfId="34" applyNumberFormat="1" applyFont="1" applyFill="1" applyBorder="1" applyAlignment="1" applyProtection="1">
      <alignment horizontal="right" vertical="center"/>
      <protection/>
    </xf>
    <xf numFmtId="176" fontId="8" fillId="0" borderId="60" xfId="34" applyNumberFormat="1" applyFont="1" applyFill="1" applyBorder="1" applyAlignment="1" applyProtection="1">
      <alignment horizontal="right" vertical="center"/>
      <protection/>
    </xf>
    <xf numFmtId="176" fontId="8" fillId="5" borderId="67" xfId="34" applyNumberFormat="1" applyFont="1" applyFill="1" applyBorder="1" applyAlignment="1" applyProtection="1">
      <alignment vertical="center"/>
      <protection locked="0"/>
    </xf>
    <xf numFmtId="176" fontId="8" fillId="5" borderId="104" xfId="27" applyNumberFormat="1" applyFont="1" applyFill="1" applyBorder="1" applyAlignment="1" applyProtection="1">
      <alignment horizontal="right" vertical="center"/>
      <protection locked="0"/>
    </xf>
    <xf numFmtId="176" fontId="8" fillId="5" borderId="67" xfId="27" applyNumberFormat="1" applyFont="1" applyFill="1" applyBorder="1" applyAlignment="1" applyProtection="1">
      <alignment horizontal="right" vertical="center"/>
      <protection locked="0"/>
    </xf>
    <xf numFmtId="0" fontId="10" fillId="0" borderId="105" xfId="27" applyFont="1" applyFill="1" applyBorder="1" applyAlignment="1" applyProtection="1">
      <alignment vertical="center"/>
      <protection/>
    </xf>
    <xf numFmtId="0" fontId="10" fillId="0" borderId="106" xfId="27" applyFont="1" applyFill="1" applyBorder="1" applyAlignment="1" applyProtection="1">
      <alignment vertical="center"/>
      <protection/>
    </xf>
    <xf numFmtId="0" fontId="19" fillId="0" borderId="107" xfId="27" applyFont="1" applyFill="1" applyBorder="1" applyAlignment="1" applyProtection="1">
      <alignment horizontal="right" vertical="center"/>
      <protection/>
    </xf>
    <xf numFmtId="176" fontId="10" fillId="0" borderId="68" xfId="27" applyNumberFormat="1" applyFont="1" applyFill="1" applyBorder="1" applyAlignment="1" applyProtection="1">
      <alignment horizontal="right" vertical="center"/>
      <protection/>
    </xf>
    <xf numFmtId="176" fontId="8" fillId="0" borderId="51" xfId="32" applyNumberFormat="1" applyFont="1" applyFill="1" applyBorder="1" applyAlignment="1" applyProtection="1">
      <alignment horizontal="right" vertical="center"/>
      <protection/>
    </xf>
    <xf numFmtId="0" fontId="16" fillId="0" borderId="107" xfId="32" applyFont="1" applyFill="1" applyBorder="1" applyAlignment="1" applyProtection="1">
      <alignment horizontal="right" vertical="center"/>
      <protection/>
    </xf>
    <xf numFmtId="176" fontId="8" fillId="0" borderId="68" xfId="32" applyNumberFormat="1" applyFont="1" applyFill="1" applyBorder="1" applyAlignment="1" applyProtection="1">
      <alignment horizontal="right" vertical="center"/>
      <protection/>
    </xf>
    <xf numFmtId="176" fontId="9" fillId="5" borderId="51" xfId="32" applyNumberFormat="1" applyFont="1" applyFill="1" applyBorder="1" applyAlignment="1" applyProtection="1">
      <alignment vertical="center" shrinkToFit="1"/>
      <protection locked="0"/>
    </xf>
    <xf numFmtId="176" fontId="9" fillId="5" borderId="53" xfId="32" applyNumberFormat="1" applyFont="1" applyFill="1" applyBorder="1" applyAlignment="1" applyProtection="1">
      <alignment vertical="center" shrinkToFit="1"/>
      <protection locked="0"/>
    </xf>
    <xf numFmtId="176" fontId="9" fillId="5" borderId="67" xfId="32" applyNumberFormat="1" applyFont="1" applyFill="1" applyBorder="1" applyAlignment="1" applyProtection="1">
      <alignment vertical="center" shrinkToFit="1"/>
      <protection locked="0"/>
    </xf>
    <xf numFmtId="49" fontId="8" fillId="5" borderId="93" xfId="32" applyNumberFormat="1" applyFont="1" applyFill="1" applyBorder="1" applyAlignment="1" applyProtection="1">
      <alignment vertical="center"/>
      <protection locked="0"/>
    </xf>
    <xf numFmtId="0" fontId="8" fillId="0" borderId="110" xfId="33" applyFont="1" applyFill="1" applyBorder="1" applyAlignment="1" applyProtection="1">
      <alignment vertical="center" wrapText="1"/>
      <protection/>
    </xf>
    <xf numFmtId="176" fontId="8" fillId="5" borderId="104" xfId="26" applyNumberFormat="1" applyFont="1" applyFill="1" applyBorder="1" applyAlignment="1" applyProtection="1">
      <alignment vertical="center"/>
      <protection locked="0"/>
    </xf>
    <xf numFmtId="0" fontId="8" fillId="0" borderId="66" xfId="33" applyFont="1" applyFill="1" applyBorder="1" applyAlignment="1" applyProtection="1">
      <alignment vertical="center" wrapText="1"/>
      <protection/>
    </xf>
    <xf numFmtId="176" fontId="8" fillId="5" borderId="53" xfId="26" applyNumberFormat="1" applyFont="1" applyFill="1" applyBorder="1" applyAlignment="1" applyProtection="1">
      <alignment vertical="center"/>
      <protection locked="0"/>
    </xf>
    <xf numFmtId="0" fontId="8" fillId="0" borderId="66" xfId="26" applyFont="1" applyFill="1" applyBorder="1" applyAlignment="1" applyProtection="1">
      <alignment vertical="center"/>
      <protection/>
    </xf>
    <xf numFmtId="0" fontId="16" fillId="0" borderId="111" xfId="26" applyFont="1" applyFill="1" applyBorder="1" applyAlignment="1" applyProtection="1">
      <alignment vertical="center"/>
      <protection/>
    </xf>
    <xf numFmtId="0" fontId="22" fillId="0" borderId="82" xfId="26" applyFont="1" applyFill="1" applyBorder="1" applyAlignment="1" applyProtection="1">
      <alignment vertical="center"/>
      <protection/>
    </xf>
    <xf numFmtId="0" fontId="16" fillId="0" borderId="112" xfId="26" applyFont="1" applyFill="1" applyBorder="1" applyAlignment="1" applyProtection="1">
      <alignment vertical="center"/>
      <protection/>
    </xf>
    <xf numFmtId="0" fontId="8" fillId="5" borderId="110" xfId="33" applyFont="1" applyFill="1" applyBorder="1" applyAlignment="1" applyProtection="1">
      <alignment horizontal="center" vertical="center" wrapText="1"/>
      <protection locked="0"/>
    </xf>
    <xf numFmtId="0" fontId="8" fillId="5" borderId="65" xfId="33" applyFont="1" applyFill="1" applyBorder="1" applyAlignment="1" applyProtection="1">
      <alignment horizontal="center" vertical="center" wrapText="1"/>
      <protection locked="0"/>
    </xf>
    <xf numFmtId="0" fontId="12" fillId="3" borderId="0" xfId="23" applyFont="1" applyFill="1" applyAlignment="1">
      <alignment vertical="center"/>
      <protection/>
    </xf>
    <xf numFmtId="0" fontId="8" fillId="0" borderId="113" xfId="30" applyFont="1" applyFill="1" applyBorder="1" applyAlignment="1" applyProtection="1">
      <alignment horizontal="center" vertical="center" wrapText="1"/>
      <protection/>
    </xf>
    <xf numFmtId="0" fontId="19" fillId="3" borderId="0" xfId="25" applyFont="1" applyFill="1" applyAlignment="1">
      <alignment horizontal="center" vertical="center"/>
      <protection/>
    </xf>
    <xf numFmtId="176" fontId="8" fillId="0" borderId="77" xfId="33" applyNumberFormat="1" applyFont="1" applyFill="1" applyBorder="1" applyAlignment="1" applyProtection="1">
      <alignment vertical="center" shrinkToFit="1"/>
      <protection/>
    </xf>
    <xf numFmtId="176" fontId="8" fillId="0" borderId="78" xfId="33" applyNumberFormat="1" applyFont="1" applyFill="1" applyBorder="1" applyAlignment="1" applyProtection="1">
      <alignment vertical="center" shrinkToFit="1"/>
      <protection/>
    </xf>
    <xf numFmtId="0" fontId="16" fillId="3" borderId="0" xfId="25" applyFont="1" applyFill="1" applyAlignment="1">
      <alignment vertical="center"/>
      <protection/>
    </xf>
    <xf numFmtId="0" fontId="43" fillId="3" borderId="0" xfId="25" applyFont="1" applyFill="1" applyAlignment="1" applyProtection="1">
      <alignment vertical="center"/>
      <protection/>
    </xf>
    <xf numFmtId="0" fontId="8" fillId="0" borderId="88" xfId="33" applyFont="1" applyFill="1" applyBorder="1" applyAlignment="1" applyProtection="1">
      <alignment vertical="center" wrapText="1"/>
      <protection/>
    </xf>
    <xf numFmtId="1" fontId="8" fillId="5" borderId="39" xfId="33" applyNumberFormat="1" applyFont="1" applyFill="1" applyBorder="1" applyAlignment="1" applyProtection="1">
      <alignment horizontal="center" vertical="center"/>
      <protection locked="0"/>
    </xf>
    <xf numFmtId="10" fontId="8" fillId="0" borderId="39" xfId="33" applyNumberFormat="1" applyFont="1" applyFill="1" applyBorder="1" applyAlignment="1" applyProtection="1">
      <alignment horizontal="right" vertical="center"/>
      <protection/>
    </xf>
    <xf numFmtId="176" fontId="8" fillId="0" borderId="39" xfId="33" applyNumberFormat="1" applyFont="1" applyFill="1" applyBorder="1" applyAlignment="1" applyProtection="1">
      <alignment vertical="center" shrinkToFit="1"/>
      <protection/>
    </xf>
    <xf numFmtId="176" fontId="8" fillId="5" borderId="39" xfId="33" applyNumberFormat="1" applyFont="1" applyFill="1" applyBorder="1" applyAlignment="1" applyProtection="1">
      <alignment vertical="center" shrinkToFit="1"/>
      <protection locked="0"/>
    </xf>
    <xf numFmtId="176" fontId="8" fillId="0" borderId="109" xfId="33" applyNumberFormat="1" applyFont="1" applyFill="1" applyBorder="1" applyAlignment="1" applyProtection="1">
      <alignment vertical="center" shrinkToFit="1"/>
      <protection/>
    </xf>
    <xf numFmtId="10" fontId="8" fillId="0" borderId="45" xfId="33" applyNumberFormat="1" applyFont="1" applyFill="1" applyBorder="1" applyAlignment="1" applyProtection="1">
      <alignment horizontal="right" vertical="center"/>
      <protection/>
    </xf>
    <xf numFmtId="1" fontId="8" fillId="5" borderId="104" xfId="22" applyNumberFormat="1" applyFont="1" applyFill="1" applyBorder="1" applyAlignment="1" applyProtection="1">
      <alignment horizontal="center" vertical="center" wrapText="1"/>
      <protection locked="0"/>
    </xf>
    <xf numFmtId="1" fontId="8" fillId="5" borderId="67" xfId="22" applyNumberFormat="1" applyFont="1" applyFill="1" applyBorder="1" applyAlignment="1" applyProtection="1">
      <alignment horizontal="center" vertical="center" wrapText="1"/>
      <protection locked="0"/>
    </xf>
    <xf numFmtId="1" fontId="8" fillId="5" borderId="24" xfId="22" applyNumberFormat="1" applyFont="1" applyFill="1" applyBorder="1" applyAlignment="1" applyProtection="1">
      <alignment horizontal="center" vertical="center" wrapText="1"/>
      <protection locked="0"/>
    </xf>
    <xf numFmtId="1" fontId="8" fillId="0" borderId="104" xfId="22" applyNumberFormat="1" applyFont="1" applyFill="1" applyBorder="1" applyAlignment="1" applyProtection="1">
      <alignment horizontal="center" vertical="center" wrapText="1"/>
      <protection/>
    </xf>
    <xf numFmtId="0" fontId="19" fillId="0" borderId="0" xfId="32" applyFont="1" applyFill="1" applyAlignment="1" applyProtection="1">
      <alignment horizontal="right" vertical="center"/>
      <protection/>
    </xf>
    <xf numFmtId="176" fontId="8" fillId="0" borderId="93" xfId="32" applyNumberFormat="1" applyFont="1" applyFill="1" applyBorder="1" applyAlignment="1" applyProtection="1">
      <alignment horizontal="center" vertical="center"/>
      <protection/>
    </xf>
    <xf numFmtId="176" fontId="8" fillId="0" borderId="49" xfId="32" applyNumberFormat="1" applyFont="1" applyFill="1" applyBorder="1" applyAlignment="1" applyProtection="1">
      <alignment horizontal="center" vertical="center"/>
      <protection/>
    </xf>
    <xf numFmtId="0" fontId="8" fillId="0" borderId="83" xfId="28" applyFont="1" applyFill="1" applyBorder="1" applyAlignment="1" applyProtection="1">
      <alignment horizontal="center" vertical="center" wrapText="1"/>
      <protection/>
    </xf>
    <xf numFmtId="176" fontId="8" fillId="5" borderId="5" xfId="32" applyNumberFormat="1" applyFont="1" applyFill="1" applyBorder="1" applyAlignment="1" applyProtection="1">
      <alignment horizontal="right" vertical="center"/>
      <protection locked="0"/>
    </xf>
    <xf numFmtId="176" fontId="8" fillId="5" borderId="8" xfId="32" applyNumberFormat="1" applyFont="1" applyFill="1" applyBorder="1" applyAlignment="1" applyProtection="1">
      <alignment horizontal="right" vertical="center"/>
      <protection locked="0"/>
    </xf>
    <xf numFmtId="176" fontId="8" fillId="5" borderId="114" xfId="32" applyNumberFormat="1" applyFont="1" applyFill="1" applyBorder="1" applyAlignment="1" applyProtection="1">
      <alignment horizontal="center" vertical="center"/>
      <protection locked="0"/>
    </xf>
    <xf numFmtId="176" fontId="8" fillId="5" borderId="115" xfId="32" applyNumberFormat="1" applyFont="1" applyFill="1" applyBorder="1" applyAlignment="1" applyProtection="1">
      <alignment horizontal="center" vertical="center"/>
      <protection locked="0"/>
    </xf>
    <xf numFmtId="0" fontId="8" fillId="5" borderId="53" xfId="32" applyFont="1" applyFill="1" applyBorder="1" applyAlignment="1" applyProtection="1">
      <alignment horizontal="center" vertical="center"/>
      <protection locked="0"/>
    </xf>
    <xf numFmtId="176" fontId="8" fillId="0" borderId="0" xfId="32" applyNumberFormat="1" applyFont="1" applyFill="1" applyBorder="1" applyAlignment="1" applyProtection="1">
      <alignment horizontal="center" vertical="center"/>
      <protection/>
    </xf>
    <xf numFmtId="176" fontId="8" fillId="0" borderId="116" xfId="32" applyNumberFormat="1" applyFont="1" applyFill="1" applyBorder="1" applyAlignment="1" applyProtection="1">
      <alignment horizontal="center" vertical="center"/>
      <protection/>
    </xf>
    <xf numFmtId="0" fontId="44" fillId="3" borderId="0" xfId="20" applyFont="1" applyFill="1" applyAlignment="1" applyProtection="1">
      <alignment vertical="center"/>
      <protection/>
    </xf>
    <xf numFmtId="49" fontId="8" fillId="0" borderId="117" xfId="22" applyNumberFormat="1" applyFont="1" applyFill="1" applyBorder="1" applyAlignment="1" applyProtection="1" quotePrefix="1">
      <alignment vertical="center" wrapText="1"/>
      <protection/>
    </xf>
    <xf numFmtId="0" fontId="8" fillId="5" borderId="88" xfId="33" applyFont="1" applyFill="1" applyBorder="1" applyAlignment="1" applyProtection="1">
      <alignment vertical="center" wrapText="1"/>
      <protection locked="0"/>
    </xf>
    <xf numFmtId="0" fontId="8" fillId="5" borderId="86" xfId="33" applyFont="1" applyFill="1" applyBorder="1" applyAlignment="1" applyProtection="1">
      <alignment vertical="center" wrapText="1"/>
      <protection locked="0"/>
    </xf>
    <xf numFmtId="0" fontId="8" fillId="0" borderId="45" xfId="32" applyNumberFormat="1" applyFont="1" applyFill="1" applyBorder="1" applyAlignment="1" applyProtection="1">
      <alignment vertical="center"/>
      <protection/>
    </xf>
    <xf numFmtId="0" fontId="8" fillId="0" borderId="13" xfId="32" applyNumberFormat="1" applyFont="1" applyFill="1" applyBorder="1" applyAlignment="1" applyProtection="1">
      <alignment vertical="center"/>
      <protection/>
    </xf>
    <xf numFmtId="49" fontId="10" fillId="5" borderId="58" xfId="0" applyNumberFormat="1" applyFont="1" applyFill="1" applyBorder="1" applyAlignment="1" applyProtection="1">
      <alignment horizontal="left" vertical="center" wrapText="1"/>
      <protection locked="0"/>
    </xf>
    <xf numFmtId="1" fontId="8" fillId="5" borderId="58" xfId="22" applyNumberFormat="1" applyFont="1" applyFill="1" applyBorder="1" applyAlignment="1" applyProtection="1">
      <alignment horizontal="center" vertical="center" wrapText="1"/>
      <protection locked="0"/>
    </xf>
    <xf numFmtId="181" fontId="8" fillId="5" borderId="55" xfId="32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vertical="center" wrapText="1"/>
      <protection/>
    </xf>
    <xf numFmtId="49" fontId="8" fillId="5" borderId="39" xfId="33" applyNumberFormat="1" applyFont="1" applyFill="1" applyBorder="1" applyAlignment="1" applyProtection="1">
      <alignment horizontal="left" vertical="center" wrapText="1"/>
      <protection locked="0"/>
    </xf>
    <xf numFmtId="49" fontId="8" fillId="5" borderId="7" xfId="33" applyNumberFormat="1" applyFont="1" applyFill="1" applyBorder="1" applyAlignment="1" applyProtection="1">
      <alignment horizontal="left" vertical="center" wrapText="1"/>
      <protection locked="0"/>
    </xf>
    <xf numFmtId="0" fontId="16" fillId="0" borderId="118" xfId="33" applyFont="1" applyFill="1" applyBorder="1" applyAlignment="1">
      <alignment horizontal="center" vertical="center" wrapText="1"/>
      <protection/>
    </xf>
    <xf numFmtId="49" fontId="8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3" xfId="26" applyNumberFormat="1" applyFont="1" applyFill="1" applyBorder="1" applyAlignment="1" applyProtection="1">
      <alignment horizontal="left" vertical="center" wrapText="1"/>
      <protection locked="0"/>
    </xf>
    <xf numFmtId="49" fontId="8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5" xfId="26" applyNumberFormat="1" applyFont="1" applyFill="1" applyBorder="1" applyAlignment="1" applyProtection="1">
      <alignment horizontal="left" vertical="center" wrapText="1"/>
      <protection locked="0"/>
    </xf>
    <xf numFmtId="183" fontId="8" fillId="0" borderId="53" xfId="32" applyNumberFormat="1" applyFont="1" applyFill="1" applyBorder="1" applyAlignment="1" applyProtection="1">
      <alignment horizontal="center" vertical="center"/>
      <protection/>
    </xf>
    <xf numFmtId="183" fontId="8" fillId="5" borderId="53" xfId="32" applyNumberFormat="1" applyFont="1" applyFill="1" applyBorder="1" applyAlignment="1" applyProtection="1">
      <alignment horizontal="center" vertical="center"/>
      <protection locked="0"/>
    </xf>
    <xf numFmtId="183" fontId="8" fillId="5" borderId="49" xfId="32" applyNumberFormat="1" applyFont="1" applyFill="1" applyBorder="1" applyAlignment="1" applyProtection="1">
      <alignment horizontal="center" vertical="center"/>
      <protection locked="0"/>
    </xf>
    <xf numFmtId="182" fontId="8" fillId="5" borderId="1" xfId="34" applyNumberFormat="1" applyFont="1" applyFill="1" applyBorder="1" applyAlignment="1" applyProtection="1">
      <alignment horizontal="center" vertical="center"/>
      <protection locked="0"/>
    </xf>
    <xf numFmtId="182" fontId="8" fillId="5" borderId="10" xfId="34" applyNumberFormat="1" applyFont="1" applyFill="1" applyBorder="1" applyAlignment="1" applyProtection="1">
      <alignment horizontal="center" vertical="center"/>
      <protection locked="0"/>
    </xf>
    <xf numFmtId="182" fontId="8" fillId="5" borderId="0" xfId="34" applyNumberFormat="1" applyFont="1" applyFill="1" applyBorder="1" applyAlignment="1" applyProtection="1">
      <alignment horizontal="center" vertical="center"/>
      <protection locked="0"/>
    </xf>
    <xf numFmtId="0" fontId="8" fillId="0" borderId="105" xfId="26" applyFont="1" applyFill="1" applyBorder="1" applyAlignment="1" applyProtection="1">
      <alignment vertical="center"/>
      <protection/>
    </xf>
    <xf numFmtId="0" fontId="8" fillId="0" borderId="106" xfId="26" applyFont="1" applyFill="1" applyBorder="1" applyAlignment="1" applyProtection="1">
      <alignment vertical="center"/>
      <protection/>
    </xf>
    <xf numFmtId="176" fontId="8" fillId="0" borderId="68" xfId="26" applyNumberFormat="1" applyFont="1" applyFill="1" applyBorder="1" applyAlignment="1" applyProtection="1">
      <alignment vertical="center"/>
      <protection/>
    </xf>
    <xf numFmtId="182" fontId="8" fillId="5" borderId="9" xfId="27" applyNumberFormat="1" applyFont="1" applyFill="1" applyBorder="1" applyAlignment="1" applyProtection="1">
      <alignment horizontal="center" vertical="center"/>
      <protection locked="0"/>
    </xf>
    <xf numFmtId="182" fontId="8" fillId="5" borderId="11" xfId="27" applyNumberFormat="1" applyFont="1" applyFill="1" applyBorder="1" applyAlignment="1" applyProtection="1">
      <alignment horizontal="center" vertical="center"/>
      <protection locked="0"/>
    </xf>
    <xf numFmtId="182" fontId="8" fillId="5" borderId="7" xfId="27" applyNumberFormat="1" applyFont="1" applyFill="1" applyBorder="1" applyAlignment="1" applyProtection="1">
      <alignment horizontal="center" vertical="center"/>
      <protection locked="0"/>
    </xf>
    <xf numFmtId="182" fontId="8" fillId="5" borderId="116" xfId="34" applyNumberFormat="1" applyFont="1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19" xfId="28" applyFont="1" applyFill="1" applyBorder="1" applyAlignment="1" applyProtection="1">
      <alignment horizontal="right" vertical="center"/>
      <protection/>
    </xf>
    <xf numFmtId="0" fontId="22" fillId="0" borderId="68" xfId="30" applyFont="1" applyFill="1" applyBorder="1" applyAlignment="1" applyProtection="1">
      <alignment vertical="center" wrapText="1"/>
      <protection/>
    </xf>
    <xf numFmtId="0" fontId="19" fillId="0" borderId="120" xfId="28" applyFont="1" applyFill="1" applyBorder="1" applyAlignment="1" applyProtection="1">
      <alignment vertical="center" wrapText="1"/>
      <protection/>
    </xf>
    <xf numFmtId="0" fontId="10" fillId="0" borderId="121" xfId="0" applyFont="1" applyFill="1" applyBorder="1" applyAlignment="1">
      <alignment horizontal="center" vertical="center"/>
    </xf>
    <xf numFmtId="176" fontId="8" fillId="5" borderId="117" xfId="28" applyNumberFormat="1" applyFont="1" applyFill="1" applyBorder="1" applyAlignment="1" applyProtection="1">
      <alignment vertical="center"/>
      <protection locked="0"/>
    </xf>
    <xf numFmtId="176" fontId="8" fillId="5" borderId="98" xfId="28" applyNumberFormat="1" applyFont="1" applyFill="1" applyBorder="1" applyAlignment="1" applyProtection="1">
      <alignment vertical="center"/>
      <protection locked="0"/>
    </xf>
    <xf numFmtId="49" fontId="8" fillId="5" borderId="45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45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8" xfId="28" applyFont="1" applyFill="1" applyBorder="1" applyAlignment="1" applyProtection="1">
      <alignment vertical="center" wrapText="1"/>
      <protection/>
    </xf>
    <xf numFmtId="2" fontId="8" fillId="0" borderId="97" xfId="28" applyNumberFormat="1" applyFont="1" applyFill="1" applyBorder="1" applyAlignment="1" applyProtection="1">
      <alignment horizontal="center" vertical="center" wrapText="1"/>
      <protection/>
    </xf>
    <xf numFmtId="0" fontId="8" fillId="0" borderId="96" xfId="28" applyFont="1" applyFill="1" applyBorder="1" applyAlignment="1" applyProtection="1">
      <alignment horizontal="center" vertical="center" wrapText="1"/>
      <protection/>
    </xf>
    <xf numFmtId="176" fontId="8" fillId="0" borderId="53" xfId="28" applyNumberFormat="1" applyFont="1" applyFill="1" applyBorder="1" applyAlignment="1" applyProtection="1">
      <alignment vertical="center"/>
      <protection/>
    </xf>
    <xf numFmtId="165" fontId="8" fillId="5" borderId="11" xfId="28" applyNumberFormat="1" applyFont="1" applyFill="1" applyBorder="1" applyAlignment="1" applyProtection="1">
      <alignment horizontal="left" vertical="center" wrapText="1"/>
      <protection locked="0"/>
    </xf>
    <xf numFmtId="165" fontId="8" fillId="5" borderId="6" xfId="28" applyNumberFormat="1" applyFont="1" applyFill="1" applyBorder="1" applyAlignment="1" applyProtection="1">
      <alignment horizontal="right" vertical="center" wrapText="1"/>
      <protection locked="0"/>
    </xf>
    <xf numFmtId="165" fontId="8" fillId="5" borderId="7" xfId="28" applyNumberFormat="1" applyFont="1" applyFill="1" applyBorder="1" applyAlignment="1" applyProtection="1">
      <alignment horizontal="right" vertical="center" wrapText="1"/>
      <protection locked="0"/>
    </xf>
    <xf numFmtId="0" fontId="8" fillId="0" borderId="105" xfId="28" applyFont="1" applyFill="1" applyBorder="1" applyAlignment="1" applyProtection="1">
      <alignment vertical="center"/>
      <protection/>
    </xf>
    <xf numFmtId="0" fontId="8" fillId="0" borderId="106" xfId="28" applyFont="1" applyFill="1" applyBorder="1" applyAlignment="1" applyProtection="1">
      <alignment vertical="center"/>
      <protection/>
    </xf>
    <xf numFmtId="176" fontId="8" fillId="0" borderId="68" xfId="28" applyNumberFormat="1" applyFont="1" applyFill="1" applyBorder="1" applyAlignment="1" applyProtection="1">
      <alignment vertical="center"/>
      <protection/>
    </xf>
    <xf numFmtId="176" fontId="8" fillId="0" borderId="72" xfId="28" applyNumberFormat="1" applyFont="1" applyFill="1" applyBorder="1" applyAlignment="1" applyProtection="1">
      <alignment vertical="center"/>
      <protection/>
    </xf>
    <xf numFmtId="0" fontId="16" fillId="0" borderId="107" xfId="28" applyFont="1" applyFill="1" applyBorder="1" applyAlignment="1" applyProtection="1">
      <alignment horizontal="right" vertical="center"/>
      <protection/>
    </xf>
    <xf numFmtId="176" fontId="8" fillId="0" borderId="68" xfId="28" applyNumberFormat="1" applyFont="1" applyFill="1" applyBorder="1" applyAlignment="1" applyProtection="1">
      <alignment vertical="center" shrinkToFit="1"/>
      <protection/>
    </xf>
    <xf numFmtId="165" fontId="8" fillId="5" borderId="11" xfId="28" applyNumberFormat="1" applyFont="1" applyFill="1" applyBorder="1" applyAlignment="1" applyProtection="1">
      <alignment horizontal="right" vertical="center" wrapText="1"/>
      <protection locked="0"/>
    </xf>
    <xf numFmtId="0" fontId="8" fillId="0" borderId="65" xfId="30" applyFont="1" applyFill="1" applyBorder="1" applyAlignment="1" applyProtection="1">
      <alignment horizontal="center" vertical="center"/>
      <protection/>
    </xf>
    <xf numFmtId="176" fontId="8" fillId="0" borderId="122" xfId="29" applyNumberFormat="1" applyFont="1" applyFill="1" applyBorder="1" applyAlignment="1" applyProtection="1">
      <alignment vertical="center" shrinkToFit="1"/>
      <protection/>
    </xf>
    <xf numFmtId="176" fontId="8" fillId="0" borderId="37" xfId="29" applyNumberFormat="1" applyFont="1" applyFill="1" applyBorder="1" applyAlignment="1" applyProtection="1">
      <alignment vertical="center" shrinkToFit="1"/>
      <protection/>
    </xf>
    <xf numFmtId="49" fontId="8" fillId="5" borderId="10" xfId="23" applyNumberFormat="1" applyFont="1" applyFill="1" applyBorder="1" applyAlignment="1" applyProtection="1">
      <alignment horizontal="left" vertical="center"/>
      <protection locked="0"/>
    </xf>
    <xf numFmtId="182" fontId="8" fillId="5" borderId="58" xfId="23" applyNumberFormat="1" applyFont="1" applyFill="1" applyBorder="1" applyAlignment="1" applyProtection="1">
      <alignment horizontal="left" vertical="center"/>
      <protection locked="0"/>
    </xf>
    <xf numFmtId="0" fontId="8" fillId="0" borderId="0" xfId="32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" fontId="8" fillId="5" borderId="21" xfId="30" applyNumberFormat="1" applyFont="1" applyFill="1" applyBorder="1" applyAlignment="1" applyProtection="1">
      <alignment horizontal="center" vertical="center"/>
      <protection locked="0"/>
    </xf>
    <xf numFmtId="0" fontId="38" fillId="0" borderId="123" xfId="25" applyFont="1" applyFill="1" applyBorder="1" applyAlignment="1" applyProtection="1">
      <alignment vertical="center"/>
      <protection/>
    </xf>
    <xf numFmtId="49" fontId="8" fillId="5" borderId="124" xfId="25" applyNumberFormat="1" applyFont="1" applyFill="1" applyBorder="1" applyAlignment="1" applyProtection="1">
      <alignment horizontal="left" vertical="center"/>
      <protection locked="0"/>
    </xf>
    <xf numFmtId="14" fontId="38" fillId="0" borderId="125" xfId="25" applyNumberFormat="1" applyFont="1" applyFill="1" applyBorder="1" applyAlignment="1" applyProtection="1">
      <alignment vertical="center"/>
      <protection/>
    </xf>
    <xf numFmtId="0" fontId="8" fillId="5" borderId="126" xfId="25" applyNumberFormat="1" applyFont="1" applyFill="1" applyBorder="1" applyAlignment="1" applyProtection="1">
      <alignment horizontal="left" vertical="center"/>
      <protection locked="0"/>
    </xf>
    <xf numFmtId="0" fontId="38" fillId="0" borderId="125" xfId="25" applyFont="1" applyFill="1" applyBorder="1" applyAlignment="1" applyProtection="1">
      <alignment vertical="center"/>
      <protection/>
    </xf>
    <xf numFmtId="0" fontId="8" fillId="5" borderId="126" xfId="25" applyFont="1" applyFill="1" applyBorder="1" applyAlignment="1" applyProtection="1">
      <alignment horizontal="left" vertical="center"/>
      <protection locked="0"/>
    </xf>
    <xf numFmtId="0" fontId="38" fillId="0" borderId="127" xfId="25" applyFont="1" applyFill="1" applyBorder="1" applyAlignment="1" applyProtection="1">
      <alignment vertical="center"/>
      <protection/>
    </xf>
    <xf numFmtId="174" fontId="8" fillId="5" borderId="128" xfId="25" applyNumberFormat="1" applyFont="1" applyFill="1" applyBorder="1" applyAlignment="1" applyProtection="1">
      <alignment horizontal="left" vertical="center"/>
      <protection locked="0"/>
    </xf>
    <xf numFmtId="0" fontId="8" fillId="3" borderId="129" xfId="25" applyFont="1" applyFill="1" applyBorder="1" applyAlignment="1">
      <alignment vertical="center"/>
      <protection/>
    </xf>
    <xf numFmtId="0" fontId="18" fillId="3" borderId="130" xfId="25" applyFont="1" applyFill="1" applyBorder="1" applyAlignment="1">
      <alignment vertical="center"/>
      <protection/>
    </xf>
    <xf numFmtId="0" fontId="19" fillId="3" borderId="131" xfId="25" applyFont="1" applyFill="1" applyBorder="1" applyAlignment="1">
      <alignment horizontal="center" vertical="center"/>
      <protection/>
    </xf>
    <xf numFmtId="0" fontId="8" fillId="0" borderId="132" xfId="33" applyFont="1" applyFill="1" applyBorder="1" applyAlignment="1" applyProtection="1">
      <alignment horizontal="center" vertical="center"/>
      <protection locked="0"/>
    </xf>
    <xf numFmtId="0" fontId="8" fillId="0" borderId="133" xfId="33" applyFont="1" applyFill="1" applyBorder="1" applyAlignment="1" applyProtection="1">
      <alignment horizontal="center" vertical="center"/>
      <protection locked="0"/>
    </xf>
    <xf numFmtId="176" fontId="8" fillId="0" borderId="134" xfId="0" applyNumberFormat="1" applyFont="1" applyFill="1" applyBorder="1" applyAlignment="1">
      <alignment horizontal="right" vertical="center"/>
    </xf>
    <xf numFmtId="176" fontId="8" fillId="0" borderId="106" xfId="0" applyNumberFormat="1" applyFont="1" applyFill="1" applyBorder="1" applyAlignment="1">
      <alignment horizontal="right" vertical="center"/>
    </xf>
    <xf numFmtId="176" fontId="8" fillId="5" borderId="135" xfId="0" applyNumberFormat="1" applyFont="1" applyFill="1" applyBorder="1" applyAlignment="1" applyProtection="1">
      <alignment horizontal="right" vertical="center"/>
      <protection locked="0"/>
    </xf>
    <xf numFmtId="165" fontId="0" fillId="3" borderId="0" xfId="20" applyNumberFormat="1" applyFont="1" applyFill="1" applyAlignment="1" applyProtection="1">
      <alignment vertical="center"/>
      <protection/>
    </xf>
    <xf numFmtId="0" fontId="48" fillId="3" borderId="0" xfId="25" applyFont="1" applyFill="1" applyAlignment="1">
      <alignment vertical="center"/>
      <protection/>
    </xf>
    <xf numFmtId="0" fontId="8" fillId="5" borderId="136" xfId="32" applyFont="1" applyFill="1" applyBorder="1" applyAlignment="1" applyProtection="1">
      <alignment horizontal="center" vertical="center"/>
      <protection locked="0"/>
    </xf>
    <xf numFmtId="0" fontId="8" fillId="5" borderId="132" xfId="32" applyFont="1" applyFill="1" applyBorder="1" applyAlignment="1" applyProtection="1">
      <alignment horizontal="center" vertical="center"/>
      <protection locked="0"/>
    </xf>
    <xf numFmtId="0" fontId="8" fillId="5" borderId="133" xfId="32" applyFont="1" applyFill="1" applyBorder="1" applyAlignment="1" applyProtection="1">
      <alignment horizontal="center" vertical="center"/>
      <protection locked="0"/>
    </xf>
    <xf numFmtId="49" fontId="8" fillId="5" borderId="65" xfId="23" applyNumberFormat="1" applyFont="1" applyFill="1" applyBorder="1" applyAlignment="1" applyProtection="1">
      <alignment horizontal="center" vertical="center"/>
      <protection locked="0"/>
    </xf>
    <xf numFmtId="49" fontId="8" fillId="5" borderId="52" xfId="23" applyNumberFormat="1" applyFont="1" applyFill="1" applyBorder="1" applyAlignment="1" applyProtection="1">
      <alignment horizontal="center" vertical="center"/>
      <protection locked="0"/>
    </xf>
    <xf numFmtId="49" fontId="8" fillId="5" borderId="54" xfId="23" applyNumberFormat="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Alignment="1" applyProtection="1">
      <alignment vertical="center"/>
      <protection/>
    </xf>
    <xf numFmtId="0" fontId="8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Continuous" vertical="center"/>
      <protection/>
    </xf>
    <xf numFmtId="0" fontId="6" fillId="0" borderId="0" xfId="20" applyFill="1" applyAlignment="1" applyProtection="1">
      <alignment vertical="center"/>
      <protection locked="0"/>
    </xf>
    <xf numFmtId="0" fontId="8" fillId="0" borderId="0" xfId="25" applyFont="1" applyFill="1" applyAlignment="1" applyProtection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8" fillId="0" borderId="0" xfId="25" applyFont="1" applyFill="1" applyAlignment="1" applyProtection="1">
      <alignment vertical="center" wrapText="1"/>
      <protection/>
    </xf>
    <xf numFmtId="0" fontId="10" fillId="0" borderId="0" xfId="25" applyFont="1" applyFill="1" applyAlignment="1">
      <alignment vertical="center"/>
      <protection/>
    </xf>
    <xf numFmtId="49" fontId="8" fillId="5" borderId="86" xfId="34" applyNumberFormat="1" applyFont="1" applyFill="1" applyBorder="1" applyAlignment="1" applyProtection="1">
      <alignment horizontal="left" vertical="center" wrapText="1"/>
      <protection locked="0"/>
    </xf>
    <xf numFmtId="0" fontId="14" fillId="3" borderId="0" xfId="25" applyFont="1" applyFill="1" applyAlignment="1" applyProtection="1">
      <alignment vertical="center"/>
      <protection/>
    </xf>
    <xf numFmtId="0" fontId="9" fillId="0" borderId="114" xfId="21" applyNumberFormat="1" applyFont="1" applyFill="1" applyBorder="1" applyAlignment="1" applyProtection="1">
      <alignment horizontal="left" vertical="center"/>
      <protection/>
    </xf>
    <xf numFmtId="0" fontId="9" fillId="0" borderId="93" xfId="21" applyNumberFormat="1" applyFont="1" applyFill="1" applyBorder="1" applyAlignment="1" applyProtection="1">
      <alignment horizontal="left" vertical="center"/>
      <protection/>
    </xf>
    <xf numFmtId="0" fontId="8" fillId="0" borderId="0" xfId="25" applyFont="1" applyFill="1" applyAlignment="1" applyProtection="1" quotePrefix="1">
      <alignment vertical="center"/>
      <protection/>
    </xf>
    <xf numFmtId="176" fontId="20" fillId="0" borderId="137" xfId="32" applyNumberFormat="1" applyFont="1" applyFill="1" applyBorder="1" applyAlignment="1">
      <alignment vertical="center" shrinkToFit="1"/>
      <protection/>
    </xf>
    <xf numFmtId="176" fontId="20" fillId="0" borderId="68" xfId="32" applyNumberFormat="1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8" fillId="3" borderId="0" xfId="25" applyFont="1" applyFill="1" applyBorder="1" applyAlignment="1" applyProtection="1">
      <alignment vertical="center"/>
      <protection/>
    </xf>
    <xf numFmtId="0" fontId="24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0" fillId="5" borderId="1" xfId="0" applyFill="1" applyBorder="1" applyAlignment="1" applyProtection="1">
      <alignment horizontal="left" vertical="center"/>
      <protection locked="0"/>
    </xf>
    <xf numFmtId="0" fontId="13" fillId="0" borderId="0" xfId="21" applyFont="1" applyFill="1" applyAlignment="1" applyProtection="1">
      <alignment vertical="center"/>
      <protection/>
    </xf>
    <xf numFmtId="0" fontId="24" fillId="0" borderId="0" xfId="21" applyFont="1" applyFill="1" applyAlignment="1" applyProtection="1">
      <alignment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4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centerContinuous"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9" fillId="0" borderId="77" xfId="21" applyFont="1" applyFill="1" applyBorder="1" applyAlignment="1" applyProtection="1">
      <alignment horizontal="center" vertical="center"/>
      <protection/>
    </xf>
    <xf numFmtId="0" fontId="9" fillId="0" borderId="78" xfId="21" applyFont="1" applyFill="1" applyBorder="1" applyAlignment="1" applyProtection="1">
      <alignment horizontal="center" vertical="center"/>
      <protection/>
    </xf>
    <xf numFmtId="49" fontId="9" fillId="0" borderId="0" xfId="21" applyNumberFormat="1" applyFont="1" applyFill="1" applyBorder="1" applyAlignment="1" applyProtection="1" quotePrefix="1">
      <alignment horizontal="right" vertical="center"/>
      <protection/>
    </xf>
    <xf numFmtId="0" fontId="9" fillId="0" borderId="10" xfId="21" applyNumberFormat="1" applyFont="1" applyFill="1" applyBorder="1" applyAlignment="1" applyProtection="1" quotePrefix="1">
      <alignment horizontal="right" vertical="center"/>
      <protection/>
    </xf>
    <xf numFmtId="0" fontId="9" fillId="0" borderId="116" xfId="21" applyNumberFormat="1" applyFont="1" applyFill="1" applyBorder="1" applyAlignment="1" applyProtection="1" quotePrefix="1">
      <alignment horizontal="right" vertical="center"/>
      <protection/>
    </xf>
    <xf numFmtId="0" fontId="14" fillId="0" borderId="105" xfId="21" applyFont="1" applyFill="1" applyBorder="1" applyAlignment="1" applyProtection="1">
      <alignment vertical="center"/>
      <protection/>
    </xf>
    <xf numFmtId="0" fontId="14" fillId="0" borderId="108" xfId="21" applyFont="1" applyFill="1" applyBorder="1" applyAlignment="1" applyProtection="1">
      <alignment vertical="center"/>
      <protection/>
    </xf>
    <xf numFmtId="0" fontId="9" fillId="0" borderId="138" xfId="21" applyFont="1" applyFill="1" applyBorder="1" applyAlignment="1" applyProtection="1">
      <alignment vertical="center"/>
      <protection/>
    </xf>
    <xf numFmtId="0" fontId="9" fillId="0" borderId="138" xfId="21" applyFont="1" applyFill="1" applyBorder="1" applyAlignment="1" applyProtection="1">
      <alignment horizontal="left" vertical="center"/>
      <protection/>
    </xf>
    <xf numFmtId="0" fontId="9" fillId="0" borderId="138" xfId="21" applyFont="1" applyFill="1" applyBorder="1" applyAlignment="1" applyProtection="1">
      <alignment horizontal="center" vertical="center"/>
      <protection/>
    </xf>
    <xf numFmtId="0" fontId="9" fillId="0" borderId="139" xfId="21" applyFont="1" applyFill="1" applyBorder="1" applyAlignment="1" applyProtection="1">
      <alignment horizontal="center" vertical="center"/>
      <protection/>
    </xf>
    <xf numFmtId="0" fontId="9" fillId="0" borderId="0" xfId="21" applyNumberFormat="1" applyFont="1" applyFill="1" applyBorder="1" applyAlignment="1" applyProtection="1">
      <alignment horizontal="right" vertical="center"/>
      <protection/>
    </xf>
    <xf numFmtId="0" fontId="9" fillId="0" borderId="140" xfId="21" applyFont="1" applyFill="1" applyBorder="1" applyAlignment="1" applyProtection="1">
      <alignment vertical="center"/>
      <protection/>
    </xf>
    <xf numFmtId="0" fontId="9" fillId="0" borderId="141" xfId="21" applyFont="1" applyFill="1" applyBorder="1" applyAlignment="1" applyProtection="1">
      <alignment horizontal="left" vertical="center"/>
      <protection/>
    </xf>
    <xf numFmtId="0" fontId="14" fillId="0" borderId="63" xfId="21" applyFont="1" applyFill="1" applyBorder="1" applyAlignment="1" applyProtection="1">
      <alignment vertical="center"/>
      <protection/>
    </xf>
    <xf numFmtId="0" fontId="9" fillId="0" borderId="9" xfId="21" applyFont="1" applyFill="1" applyBorder="1" applyAlignment="1" applyProtection="1">
      <alignment vertical="center"/>
      <protection/>
    </xf>
    <xf numFmtId="0" fontId="14" fillId="0" borderId="1" xfId="21" applyFont="1" applyFill="1" applyBorder="1" applyAlignment="1" applyProtection="1">
      <alignment horizontal="right" vertical="center"/>
      <protection/>
    </xf>
    <xf numFmtId="0" fontId="14" fillId="0" borderId="70" xfId="21" applyFont="1" applyFill="1" applyBorder="1" applyAlignment="1" applyProtection="1">
      <alignment vertical="center"/>
      <protection/>
    </xf>
    <xf numFmtId="0" fontId="9" fillId="0" borderId="102" xfId="21" applyFont="1" applyFill="1" applyBorder="1" applyAlignment="1" applyProtection="1">
      <alignment vertical="center"/>
      <protection/>
    </xf>
    <xf numFmtId="0" fontId="14" fillId="0" borderId="101" xfId="21" applyFont="1" applyFill="1" applyBorder="1" applyAlignment="1" applyProtection="1">
      <alignment horizontal="right" vertical="center"/>
      <protection/>
    </xf>
    <xf numFmtId="0" fontId="10" fillId="0" borderId="0" xfId="21" applyFont="1" applyFill="1" applyAlignment="1" applyProtection="1">
      <alignment vertical="center"/>
      <protection/>
    </xf>
    <xf numFmtId="0" fontId="34" fillId="0" borderId="0" xfId="21" applyFont="1" applyFill="1" applyBorder="1" applyAlignment="1" applyProtection="1">
      <alignment vertical="center"/>
      <protection/>
    </xf>
    <xf numFmtId="0" fontId="33" fillId="0" borderId="0" xfId="21" applyFont="1" applyFill="1" applyBorder="1" applyAlignment="1" applyProtection="1">
      <alignment vertical="center"/>
      <protection/>
    </xf>
    <xf numFmtId="0" fontId="9" fillId="0" borderId="142" xfId="21" applyFont="1" applyFill="1" applyBorder="1" applyAlignment="1" applyProtection="1">
      <alignment horizontal="left" vertical="center"/>
      <protection/>
    </xf>
    <xf numFmtId="0" fontId="9" fillId="0" borderId="143" xfId="21" applyFont="1" applyFill="1" applyBorder="1" applyAlignment="1" applyProtection="1">
      <alignment horizontal="left" vertical="center"/>
      <protection/>
    </xf>
    <xf numFmtId="0" fontId="9" fillId="0" borderId="144" xfId="21" applyFont="1" applyFill="1" applyBorder="1" applyAlignment="1" applyProtection="1">
      <alignment horizontal="centerContinuous" vertical="center"/>
      <protection/>
    </xf>
    <xf numFmtId="0" fontId="9" fillId="0" borderId="90" xfId="21" applyFont="1" applyFill="1" applyBorder="1" applyAlignment="1" applyProtection="1">
      <alignment horizontal="left" vertical="center"/>
      <protection/>
    </xf>
    <xf numFmtId="0" fontId="9" fillId="0" borderId="101" xfId="21" applyFont="1" applyFill="1" applyBorder="1" applyAlignment="1" applyProtection="1">
      <alignment horizontal="left" vertical="center"/>
      <protection/>
    </xf>
    <xf numFmtId="0" fontId="9" fillId="0" borderId="145" xfId="21" applyFont="1" applyFill="1" applyBorder="1" applyAlignment="1" applyProtection="1">
      <alignment horizontal="centerContinuous" vertical="center"/>
      <protection/>
    </xf>
    <xf numFmtId="176" fontId="40" fillId="0" borderId="12" xfId="21" applyNumberFormat="1" applyFont="1" applyFill="1" applyBorder="1" applyAlignment="1" applyProtection="1">
      <alignment vertical="center" shrinkToFit="1"/>
      <protection/>
    </xf>
    <xf numFmtId="176" fontId="40" fillId="0" borderId="72" xfId="21" applyNumberFormat="1" applyFont="1" applyFill="1" applyBorder="1" applyAlignment="1" applyProtection="1">
      <alignment vertical="center" shrinkToFit="1"/>
      <protection/>
    </xf>
    <xf numFmtId="0" fontId="8" fillId="0" borderId="0" xfId="29" applyFont="1" applyFill="1" applyAlignment="1" applyProtection="1">
      <alignment vertical="center"/>
      <protection/>
    </xf>
    <xf numFmtId="0" fontId="13" fillId="0" borderId="0" xfId="29" applyFont="1" applyFill="1" applyAlignment="1" applyProtection="1">
      <alignment horizontal="left" vertical="center"/>
      <protection/>
    </xf>
    <xf numFmtId="0" fontId="13" fillId="0" borderId="0" xfId="29" applyFont="1" applyFill="1" applyAlignment="1" applyProtection="1">
      <alignment horizontal="centerContinuous" vertical="center"/>
      <protection/>
    </xf>
    <xf numFmtId="0" fontId="8" fillId="0" borderId="0" xfId="29" applyFont="1" applyFill="1" applyAlignment="1" applyProtection="1">
      <alignment horizontal="centerContinuous" vertical="center"/>
      <protection/>
    </xf>
    <xf numFmtId="0" fontId="8" fillId="0" borderId="0" xfId="29" applyFont="1" applyFill="1" applyAlignment="1" applyProtection="1">
      <alignment horizontal="center" vertical="center"/>
      <protection/>
    </xf>
    <xf numFmtId="0" fontId="14" fillId="0" borderId="0" xfId="29" applyFont="1" applyFill="1" applyAlignment="1" applyProtection="1">
      <alignment horizontal="centerContinuous" vertical="center"/>
      <protection/>
    </xf>
    <xf numFmtId="0" fontId="19" fillId="0" borderId="108" xfId="29" applyFont="1" applyFill="1" applyBorder="1" applyAlignment="1" applyProtection="1">
      <alignment horizontal="left" vertical="center"/>
      <protection/>
    </xf>
    <xf numFmtId="0" fontId="19" fillId="0" borderId="138" xfId="29" applyFont="1" applyFill="1" applyBorder="1" applyAlignment="1" applyProtection="1">
      <alignment horizontal="left" vertical="center"/>
      <protection/>
    </xf>
    <xf numFmtId="0" fontId="8" fillId="0" borderId="138" xfId="29" applyFont="1" applyFill="1" applyBorder="1" applyAlignment="1" applyProtection="1">
      <alignment horizontal="center" vertical="center"/>
      <protection/>
    </xf>
    <xf numFmtId="0" fontId="8" fillId="0" borderId="138" xfId="29" applyFont="1" applyFill="1" applyBorder="1" applyAlignment="1" applyProtection="1">
      <alignment horizontal="right" vertical="center"/>
      <protection/>
    </xf>
    <xf numFmtId="0" fontId="8" fillId="0" borderId="138" xfId="29" applyFont="1" applyFill="1" applyBorder="1" applyAlignment="1" applyProtection="1">
      <alignment horizontal="left" vertical="center"/>
      <protection/>
    </xf>
    <xf numFmtId="0" fontId="8" fillId="0" borderId="96" xfId="29" applyFont="1" applyFill="1" applyBorder="1" applyAlignment="1" applyProtection="1">
      <alignment horizontal="center" vertical="center"/>
      <protection/>
    </xf>
    <xf numFmtId="0" fontId="8" fillId="0" borderId="146" xfId="29" applyFont="1" applyFill="1" applyBorder="1" applyAlignment="1" applyProtection="1">
      <alignment horizontal="center" vertical="center"/>
      <protection/>
    </xf>
    <xf numFmtId="0" fontId="8" fillId="0" borderId="139" xfId="29" applyFont="1" applyFill="1" applyBorder="1" applyAlignment="1" applyProtection="1">
      <alignment horizontal="left" vertical="center"/>
      <protection/>
    </xf>
    <xf numFmtId="0" fontId="8" fillId="0" borderId="147" xfId="29" applyFont="1" applyFill="1" applyBorder="1" applyAlignment="1" applyProtection="1">
      <alignment horizontal="center" vertical="center"/>
      <protection/>
    </xf>
    <xf numFmtId="0" fontId="8" fillId="0" borderId="6" xfId="29" applyFont="1" applyFill="1" applyBorder="1" applyAlignment="1" applyProtection="1" quotePrefix="1">
      <alignment horizontal="right" vertical="center"/>
      <protection/>
    </xf>
    <xf numFmtId="0" fontId="8" fillId="0" borderId="110" xfId="29" applyFont="1" applyFill="1" applyBorder="1" applyAlignment="1" applyProtection="1">
      <alignment horizontal="center" vertical="center"/>
      <protection/>
    </xf>
    <xf numFmtId="0" fontId="8" fillId="0" borderId="7" xfId="29" applyFont="1" applyFill="1" applyBorder="1" applyAlignment="1" applyProtection="1" quotePrefix="1">
      <alignment horizontal="right" vertical="center"/>
      <protection/>
    </xf>
    <xf numFmtId="0" fontId="8" fillId="0" borderId="65" xfId="29" applyFont="1" applyFill="1" applyBorder="1" applyAlignment="1" applyProtection="1">
      <alignment horizontal="center" vertical="center"/>
      <protection/>
    </xf>
    <xf numFmtId="0" fontId="8" fillId="0" borderId="10" xfId="29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8" fillId="0" borderId="66" xfId="29" applyFont="1" applyFill="1" applyBorder="1" applyAlignment="1" applyProtection="1">
      <alignment horizontal="center" vertical="center"/>
      <protection/>
    </xf>
    <xf numFmtId="0" fontId="8" fillId="0" borderId="50" xfId="29" applyFont="1" applyFill="1" applyBorder="1" applyAlignment="1" applyProtection="1">
      <alignment horizontal="center" vertical="center"/>
      <protection/>
    </xf>
    <xf numFmtId="0" fontId="8" fillId="0" borderId="7" xfId="29" applyFont="1" applyFill="1" applyBorder="1" applyAlignment="1" applyProtection="1">
      <alignment vertical="center"/>
      <protection/>
    </xf>
    <xf numFmtId="0" fontId="8" fillId="0" borderId="116" xfId="29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quotePrefix="1">
      <alignment horizontal="right" vertical="center"/>
    </xf>
    <xf numFmtId="0" fontId="8" fillId="0" borderId="116" xfId="0" applyFont="1" applyFill="1" applyBorder="1" applyAlignment="1">
      <alignment vertical="center"/>
    </xf>
    <xf numFmtId="0" fontId="8" fillId="0" borderId="54" xfId="29" applyFont="1" applyFill="1" applyBorder="1" applyAlignment="1" applyProtection="1">
      <alignment horizontal="center" vertical="center"/>
      <protection/>
    </xf>
    <xf numFmtId="0" fontId="8" fillId="0" borderId="148" xfId="29" applyFont="1" applyFill="1" applyBorder="1" applyAlignment="1" applyProtection="1">
      <alignment vertical="center"/>
      <protection/>
    </xf>
    <xf numFmtId="0" fontId="8" fillId="0" borderId="16" xfId="29" applyFont="1" applyFill="1" applyBorder="1" applyAlignment="1" applyProtection="1" quotePrefix="1">
      <alignment horizontal="right" vertical="center"/>
      <protection/>
    </xf>
    <xf numFmtId="0" fontId="10" fillId="0" borderId="0" xfId="29" applyFont="1" applyFill="1" applyAlignment="1" applyProtection="1">
      <alignment vertical="center"/>
      <protection/>
    </xf>
    <xf numFmtId="0" fontId="10" fillId="0" borderId="149" xfId="29" applyFont="1" applyFill="1" applyBorder="1" applyAlignment="1" applyProtection="1">
      <alignment horizontal="center" vertical="center"/>
      <protection/>
    </xf>
    <xf numFmtId="0" fontId="19" fillId="0" borderId="106" xfId="29" applyFont="1" applyFill="1" applyBorder="1" applyAlignment="1" applyProtection="1">
      <alignment vertical="center"/>
      <protection/>
    </xf>
    <xf numFmtId="0" fontId="10" fillId="0" borderId="106" xfId="29" applyFont="1" applyFill="1" applyBorder="1" applyAlignment="1" applyProtection="1">
      <alignment vertical="center"/>
      <protection/>
    </xf>
    <xf numFmtId="0" fontId="8" fillId="0" borderId="106" xfId="29" applyFont="1" applyFill="1" applyBorder="1" applyAlignment="1" applyProtection="1">
      <alignment horizontal="right" vertical="center"/>
      <protection/>
    </xf>
    <xf numFmtId="0" fontId="24" fillId="0" borderId="0" xfId="29" applyFont="1" applyFill="1" applyAlignment="1" applyProtection="1">
      <alignment vertical="center"/>
      <protection/>
    </xf>
    <xf numFmtId="0" fontId="24" fillId="0" borderId="0" xfId="29" applyFont="1" applyFill="1" applyAlignment="1" applyProtection="1">
      <alignment horizontal="center" vertical="center"/>
      <protection/>
    </xf>
    <xf numFmtId="2" fontId="24" fillId="0" borderId="0" xfId="29" applyNumberFormat="1" applyFont="1" applyFill="1" applyAlignment="1" applyProtection="1">
      <alignment vertical="center"/>
      <protection/>
    </xf>
    <xf numFmtId="0" fontId="19" fillId="0" borderId="121" xfId="29" applyFont="1" applyFill="1" applyBorder="1" applyAlignment="1" applyProtection="1">
      <alignment vertical="center"/>
      <protection/>
    </xf>
    <xf numFmtId="0" fontId="16" fillId="0" borderId="138" xfId="29" applyFont="1" applyFill="1" applyBorder="1" applyAlignment="1" applyProtection="1">
      <alignment vertical="center"/>
      <protection/>
    </xf>
    <xf numFmtId="0" fontId="16" fillId="0" borderId="150" xfId="29" applyFont="1" applyFill="1" applyBorder="1" applyAlignment="1" applyProtection="1">
      <alignment vertical="center"/>
      <protection/>
    </xf>
    <xf numFmtId="0" fontId="16" fillId="0" borderId="121" xfId="29" applyFont="1" applyFill="1" applyBorder="1" applyAlignment="1" applyProtection="1">
      <alignment horizontal="center" vertical="center"/>
      <protection/>
    </xf>
    <xf numFmtId="0" fontId="16" fillId="0" borderId="121" xfId="29" applyFont="1" applyFill="1" applyBorder="1" applyAlignment="1" applyProtection="1">
      <alignment horizontal="centerContinuous" vertical="center"/>
      <protection/>
    </xf>
    <xf numFmtId="2" fontId="19" fillId="0" borderId="78" xfId="29" applyNumberFormat="1" applyFont="1" applyFill="1" applyBorder="1" applyAlignment="1">
      <alignment horizontal="center" vertical="center"/>
      <protection/>
    </xf>
    <xf numFmtId="0" fontId="15" fillId="0" borderId="0" xfId="29" applyFont="1" applyFill="1" applyAlignment="1" applyProtection="1">
      <alignment vertical="center"/>
      <protection/>
    </xf>
    <xf numFmtId="0" fontId="8" fillId="0" borderId="0" xfId="29" applyFont="1" applyFill="1" applyBorder="1" applyAlignment="1" applyProtection="1">
      <alignment vertical="center"/>
      <protection/>
    </xf>
    <xf numFmtId="0" fontId="8" fillId="0" borderId="0" xfId="29" applyFont="1" applyFill="1" applyBorder="1" applyAlignment="1" applyProtection="1">
      <alignment horizontal="right" vertical="center"/>
      <protection/>
    </xf>
    <xf numFmtId="0" fontId="8" fillId="0" borderId="116" xfId="29" applyFont="1" applyFill="1" applyBorder="1" applyAlignment="1" applyProtection="1">
      <alignment horizontal="right" vertical="center"/>
      <protection/>
    </xf>
    <xf numFmtId="0" fontId="8" fillId="0" borderId="116" xfId="29" applyFont="1" applyFill="1" applyBorder="1" applyAlignment="1" applyProtection="1" quotePrefix="1">
      <alignment horizontal="right" vertical="center"/>
      <protection/>
    </xf>
    <xf numFmtId="0" fontId="8" fillId="0" borderId="151" xfId="29" applyFont="1" applyFill="1" applyBorder="1" applyAlignment="1" applyProtection="1">
      <alignment horizontal="center" vertical="center"/>
      <protection/>
    </xf>
    <xf numFmtId="0" fontId="22" fillId="0" borderId="42" xfId="29" applyFont="1" applyFill="1" applyBorder="1" applyAlignment="1" applyProtection="1">
      <alignment vertical="center"/>
      <protection/>
    </xf>
    <xf numFmtId="0" fontId="8" fillId="0" borderId="42" xfId="29" applyFont="1" applyFill="1" applyBorder="1" applyAlignment="1" applyProtection="1">
      <alignment vertical="center"/>
      <protection/>
    </xf>
    <xf numFmtId="0" fontId="8" fillId="0" borderId="6" xfId="29" applyFont="1" applyFill="1" applyBorder="1" applyAlignment="1" applyProtection="1">
      <alignment vertical="center"/>
      <protection/>
    </xf>
    <xf numFmtId="0" fontId="8" fillId="0" borderId="1" xfId="29" applyFont="1" applyFill="1" applyBorder="1" applyAlignment="1" applyProtection="1">
      <alignment vertical="center"/>
      <protection/>
    </xf>
    <xf numFmtId="0" fontId="16" fillId="0" borderId="1" xfId="29" applyFont="1" applyFill="1" applyBorder="1" applyAlignment="1" applyProtection="1">
      <alignment vertical="center"/>
      <protection/>
    </xf>
    <xf numFmtId="0" fontId="8" fillId="0" borderId="1" xfId="29" applyFont="1" applyFill="1" applyBorder="1" applyAlignment="1" applyProtection="1">
      <alignment horizontal="right" vertical="center"/>
      <protection/>
    </xf>
    <xf numFmtId="0" fontId="8" fillId="0" borderId="11" xfId="29" applyFont="1" applyFill="1" applyBorder="1" applyAlignment="1" applyProtection="1">
      <alignment vertical="center"/>
      <protection/>
    </xf>
    <xf numFmtId="0" fontId="8" fillId="0" borderId="10" xfId="29" applyFont="1" applyFill="1" applyBorder="1" applyAlignment="1" applyProtection="1">
      <alignment horizontal="right" vertical="center"/>
      <protection/>
    </xf>
    <xf numFmtId="0" fontId="8" fillId="0" borderId="35" xfId="29" applyFont="1" applyFill="1" applyBorder="1" applyAlignment="1" applyProtection="1">
      <alignment horizontal="right" vertical="center"/>
      <protection/>
    </xf>
    <xf numFmtId="0" fontId="8" fillId="0" borderId="10" xfId="29" applyFont="1" applyFill="1" applyBorder="1" applyAlignment="1" applyProtection="1" quotePrefix="1">
      <alignment horizontal="right" vertical="center"/>
      <protection/>
    </xf>
    <xf numFmtId="0" fontId="8" fillId="0" borderId="20" xfId="29" applyFont="1" applyFill="1" applyBorder="1" applyAlignment="1" applyProtection="1">
      <alignment horizontal="right" vertical="center"/>
      <protection/>
    </xf>
    <xf numFmtId="0" fontId="10" fillId="0" borderId="151" xfId="29" applyFont="1" applyFill="1" applyBorder="1" applyAlignment="1" applyProtection="1">
      <alignment horizontal="center" vertical="center"/>
      <protection/>
    </xf>
    <xf numFmtId="0" fontId="19" fillId="0" borderId="42" xfId="29" applyFont="1" applyFill="1" applyBorder="1" applyAlignment="1" applyProtection="1">
      <alignment vertical="center"/>
      <protection/>
    </xf>
    <xf numFmtId="0" fontId="10" fillId="0" borderId="42" xfId="29" applyFont="1" applyFill="1" applyBorder="1" applyAlignment="1" applyProtection="1">
      <alignment vertical="center"/>
      <protection/>
    </xf>
    <xf numFmtId="0" fontId="8" fillId="0" borderId="42" xfId="29" applyFont="1" applyFill="1" applyBorder="1" applyAlignment="1" applyProtection="1">
      <alignment horizontal="right" vertical="center"/>
      <protection/>
    </xf>
    <xf numFmtId="0" fontId="10" fillId="0" borderId="152" xfId="29" applyFont="1" applyFill="1" applyBorder="1" applyAlignment="1" applyProtection="1">
      <alignment horizontal="center" vertical="center"/>
      <protection/>
    </xf>
    <xf numFmtId="0" fontId="19" fillId="0" borderId="71" xfId="29" applyFont="1" applyFill="1" applyBorder="1" applyAlignment="1" applyProtection="1">
      <alignment vertical="center"/>
      <protection/>
    </xf>
    <xf numFmtId="0" fontId="10" fillId="0" borderId="71" xfId="29" applyFont="1" applyFill="1" applyBorder="1" applyAlignment="1" applyProtection="1">
      <alignment vertical="center"/>
      <protection/>
    </xf>
    <xf numFmtId="0" fontId="8" fillId="0" borderId="71" xfId="29" applyFont="1" applyFill="1" applyBorder="1" applyAlignment="1" applyProtection="1">
      <alignment horizontal="right" vertical="center"/>
      <protection/>
    </xf>
    <xf numFmtId="0" fontId="9" fillId="0" borderId="153" xfId="21" applyFont="1" applyFill="1" applyBorder="1" applyAlignment="1" applyProtection="1">
      <alignment horizontal="left" vertical="center"/>
      <protection/>
    </xf>
    <xf numFmtId="0" fontId="9" fillId="0" borderId="143" xfId="21" applyFont="1" applyFill="1" applyBorder="1" applyAlignment="1" applyProtection="1">
      <alignment horizontal="centerContinuous" vertical="center"/>
      <protection/>
    </xf>
    <xf numFmtId="0" fontId="10" fillId="0" borderId="143" xfId="21" applyFont="1" applyFill="1" applyBorder="1" applyAlignment="1">
      <alignment vertical="center"/>
      <protection/>
    </xf>
    <xf numFmtId="0" fontId="9" fillId="0" borderId="154" xfId="21" applyFont="1" applyFill="1" applyBorder="1" applyAlignment="1" applyProtection="1">
      <alignment horizontal="left" vertical="center"/>
      <protection/>
    </xf>
    <xf numFmtId="0" fontId="9" fillId="0" borderId="100" xfId="21" applyFont="1" applyFill="1" applyBorder="1" applyAlignment="1" applyProtection="1">
      <alignment horizontal="left" vertical="center"/>
      <protection/>
    </xf>
    <xf numFmtId="0" fontId="9" fillId="0" borderId="101" xfId="21" applyFont="1" applyFill="1" applyBorder="1" applyAlignment="1" applyProtection="1">
      <alignment horizontal="centerContinuous" vertical="center"/>
      <protection/>
    </xf>
    <xf numFmtId="0" fontId="8" fillId="0" borderId="101" xfId="21" applyFont="1" applyFill="1" applyBorder="1" applyAlignment="1">
      <alignment vertical="center"/>
      <protection/>
    </xf>
    <xf numFmtId="0" fontId="9" fillId="0" borderId="102" xfId="21" applyFont="1" applyFill="1" applyBorder="1" applyAlignment="1" applyProtection="1">
      <alignment horizontal="left" vertical="center"/>
      <protection/>
    </xf>
    <xf numFmtId="0" fontId="13" fillId="0" borderId="0" xfId="23" applyFont="1" applyFill="1" applyAlignment="1" applyProtection="1">
      <alignment vertical="center"/>
      <protection/>
    </xf>
    <xf numFmtId="0" fontId="13" fillId="0" borderId="0" xfId="23" applyFont="1" applyFill="1" applyAlignment="1" applyProtection="1">
      <alignment horizontal="centerContinuous" vertical="center"/>
      <protection/>
    </xf>
    <xf numFmtId="0" fontId="14" fillId="0" borderId="0" xfId="23" applyFont="1" applyFill="1" applyAlignment="1" applyProtection="1">
      <alignment horizontal="centerContinuous" vertical="center"/>
      <protection/>
    </xf>
    <xf numFmtId="0" fontId="8" fillId="0" borderId="111" xfId="23" applyFont="1" applyFill="1" applyBorder="1" applyAlignment="1">
      <alignment vertical="center"/>
      <protection/>
    </xf>
    <xf numFmtId="0" fontId="8" fillId="0" borderId="63" xfId="23" applyFont="1" applyFill="1" applyBorder="1" applyAlignment="1">
      <alignment vertical="center"/>
      <protection/>
    </xf>
    <xf numFmtId="0" fontId="8" fillId="0" borderId="63" xfId="23" applyFont="1" applyFill="1" applyBorder="1" applyAlignment="1" applyProtection="1">
      <alignment vertical="center"/>
      <protection/>
    </xf>
    <xf numFmtId="0" fontId="8" fillId="0" borderId="70" xfId="23" applyFont="1" applyFill="1" applyBorder="1" applyAlignment="1">
      <alignment vertical="center"/>
      <protection/>
    </xf>
    <xf numFmtId="0" fontId="8" fillId="0" borderId="71" xfId="23" applyFont="1" applyFill="1" applyBorder="1" applyAlignment="1" applyProtection="1">
      <alignment horizontal="left" vertical="center"/>
      <protection/>
    </xf>
    <xf numFmtId="0" fontId="16" fillId="0" borderId="0" xfId="23" applyFont="1" applyFill="1" applyAlignment="1" applyProtection="1">
      <alignment vertical="center"/>
      <protection/>
    </xf>
    <xf numFmtId="0" fontId="8" fillId="0" borderId="108" xfId="23" applyFont="1" applyFill="1" applyBorder="1" applyAlignment="1" applyProtection="1">
      <alignment horizontal="center" vertical="center"/>
      <protection/>
    </xf>
    <xf numFmtId="0" fontId="8" fillId="0" borderId="155" xfId="23" applyFont="1" applyFill="1" applyBorder="1" applyAlignment="1" applyProtection="1">
      <alignment horizontal="center" vertical="center"/>
      <protection/>
    </xf>
    <xf numFmtId="0" fontId="8" fillId="0" borderId="0" xfId="23" applyFont="1" applyFill="1" applyBorder="1" applyAlignment="1" applyProtection="1">
      <alignment vertical="center"/>
      <protection/>
    </xf>
    <xf numFmtId="0" fontId="16" fillId="0" borderId="149" xfId="23" applyFont="1" applyFill="1" applyBorder="1" applyAlignment="1" applyProtection="1">
      <alignment vertical="center"/>
      <protection/>
    </xf>
    <xf numFmtId="0" fontId="8" fillId="0" borderId="97" xfId="23" applyFont="1" applyFill="1" applyBorder="1" applyAlignment="1" applyProtection="1">
      <alignment horizontal="center" vertical="center"/>
      <protection/>
    </xf>
    <xf numFmtId="0" fontId="16" fillId="0" borderId="105" xfId="23" applyFont="1" applyFill="1" applyBorder="1" applyAlignment="1" applyProtection="1">
      <alignment vertical="center"/>
      <protection/>
    </xf>
    <xf numFmtId="0" fontId="16" fillId="0" borderId="0" xfId="23" applyFont="1" applyFill="1" applyBorder="1" applyAlignment="1" applyProtection="1" quotePrefix="1">
      <alignment vertical="center"/>
      <protection/>
    </xf>
    <xf numFmtId="175" fontId="8" fillId="0" borderId="0" xfId="0" applyNumberFormat="1" applyFont="1" applyFill="1" applyBorder="1" applyAlignment="1" applyProtection="1">
      <alignment vertical="center"/>
      <protection/>
    </xf>
    <xf numFmtId="0" fontId="8" fillId="0" borderId="156" xfId="22" applyFont="1" applyFill="1" applyBorder="1" applyAlignment="1" applyProtection="1">
      <alignment horizontal="right" vertical="center"/>
      <protection/>
    </xf>
    <xf numFmtId="0" fontId="16" fillId="0" borderId="108" xfId="22" applyFont="1" applyFill="1" applyBorder="1" applyAlignment="1" applyProtection="1">
      <alignment horizontal="left" vertical="center"/>
      <protection/>
    </xf>
    <xf numFmtId="0" fontId="16" fillId="0" borderId="121" xfId="22" applyFont="1" applyFill="1" applyBorder="1" applyAlignment="1" applyProtection="1">
      <alignment vertical="center"/>
      <protection/>
    </xf>
    <xf numFmtId="0" fontId="16" fillId="0" borderId="97" xfId="22" applyFont="1" applyFill="1" applyBorder="1" applyAlignment="1" applyProtection="1">
      <alignment vertical="center"/>
      <protection/>
    </xf>
    <xf numFmtId="0" fontId="9" fillId="0" borderId="0" xfId="22" applyFont="1" applyFill="1" applyAlignment="1" applyProtection="1">
      <alignment vertical="center"/>
      <protection/>
    </xf>
    <xf numFmtId="0" fontId="8" fillId="0" borderId="63" xfId="22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horizontal="left" vertical="center" wrapText="1"/>
      <protection/>
    </xf>
    <xf numFmtId="0" fontId="16" fillId="0" borderId="0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16" fillId="0" borderId="0" xfId="22" applyFont="1" applyFill="1" applyBorder="1" applyAlignment="1" applyProtection="1">
      <alignment vertical="center"/>
      <protection/>
    </xf>
    <xf numFmtId="0" fontId="8" fillId="0" borderId="156" xfId="22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11" xfId="23" applyFont="1" applyFill="1" applyBorder="1" applyAlignment="1" applyProtection="1">
      <alignment vertical="center"/>
      <protection/>
    </xf>
    <xf numFmtId="0" fontId="8" fillId="0" borderId="2" xfId="23" applyFont="1" applyFill="1" applyBorder="1" applyAlignment="1" applyProtection="1">
      <alignment vertical="center"/>
      <protection/>
    </xf>
    <xf numFmtId="0" fontId="8" fillId="0" borderId="157" xfId="23" applyFont="1" applyFill="1" applyBorder="1" applyAlignment="1" applyProtection="1">
      <alignment vertical="center"/>
      <protection/>
    </xf>
    <xf numFmtId="0" fontId="8" fillId="0" borderId="0" xfId="22" applyFont="1" applyFill="1" applyAlignment="1" applyProtection="1">
      <alignment vertical="center"/>
      <protection/>
    </xf>
    <xf numFmtId="0" fontId="9" fillId="0" borderId="70" xfId="23" applyFont="1" applyFill="1" applyBorder="1" applyAlignment="1" applyProtection="1">
      <alignment horizontal="left" vertical="center"/>
      <protection/>
    </xf>
    <xf numFmtId="0" fontId="8" fillId="0" borderId="71" xfId="23" applyFont="1" applyFill="1" applyBorder="1" applyAlignment="1" applyProtection="1">
      <alignment horizontal="centerContinuous" vertical="center"/>
      <protection/>
    </xf>
    <xf numFmtId="0" fontId="9" fillId="0" borderId="71" xfId="23" applyFont="1" applyFill="1" applyBorder="1" applyAlignment="1" applyProtection="1">
      <alignment horizontal="centerContinuous" vertical="center"/>
      <protection/>
    </xf>
    <xf numFmtId="0" fontId="9" fillId="0" borderId="71" xfId="23" applyFont="1" applyFill="1" applyBorder="1" applyAlignment="1" applyProtection="1">
      <alignment horizontal="left" vertical="center"/>
      <protection/>
    </xf>
    <xf numFmtId="0" fontId="9" fillId="0" borderId="158" xfId="23" applyFont="1" applyFill="1" applyBorder="1" applyAlignment="1" applyProtection="1">
      <alignment horizontal="centerContinuous" vertical="center"/>
      <protection/>
    </xf>
    <xf numFmtId="0" fontId="48" fillId="3" borderId="0" xfId="23" applyFont="1" applyFill="1" applyAlignment="1">
      <alignment vertical="center"/>
      <protection/>
    </xf>
    <xf numFmtId="0" fontId="48" fillId="3" borderId="0" xfId="31" applyFont="1" applyFill="1" applyAlignment="1" applyProtection="1">
      <alignment vertical="center"/>
      <protection/>
    </xf>
    <xf numFmtId="0" fontId="12" fillId="0" borderId="0" xfId="30" applyFont="1" applyFill="1" applyAlignment="1" applyProtection="1">
      <alignment vertical="center"/>
      <protection/>
    </xf>
    <xf numFmtId="0" fontId="13" fillId="0" borderId="0" xfId="30" applyFont="1" applyFill="1" applyAlignment="1" applyProtection="1">
      <alignment vertical="center"/>
      <protection/>
    </xf>
    <xf numFmtId="0" fontId="8" fillId="0" borderId="0" xfId="30" applyFont="1" applyFill="1" applyAlignment="1" applyProtection="1" quotePrefix="1">
      <alignment horizontal="centerContinuous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30" applyFont="1" applyFill="1" applyAlignment="1">
      <alignment horizontal="center" vertical="center"/>
      <protection/>
    </xf>
    <xf numFmtId="0" fontId="8" fillId="0" borderId="153" xfId="30" applyFont="1" applyFill="1" applyBorder="1" applyAlignment="1" applyProtection="1">
      <alignment vertical="center" wrapText="1"/>
      <protection/>
    </xf>
    <xf numFmtId="0" fontId="0" fillId="0" borderId="157" xfId="0" applyFill="1" applyBorder="1" applyAlignment="1">
      <alignment vertical="center" wrapText="1"/>
    </xf>
    <xf numFmtId="0" fontId="8" fillId="0" borderId="52" xfId="30" applyFont="1" applyFill="1" applyBorder="1" applyAlignment="1" applyProtection="1">
      <alignment vertical="center" wrapText="1"/>
      <protection/>
    </xf>
    <xf numFmtId="0" fontId="0" fillId="0" borderId="159" xfId="0" applyFill="1" applyBorder="1" applyAlignment="1">
      <alignment vertical="center" wrapText="1"/>
    </xf>
    <xf numFmtId="0" fontId="0" fillId="0" borderId="160" xfId="0" applyFill="1" applyBorder="1" applyAlignment="1">
      <alignment vertical="center" wrapText="1"/>
    </xf>
    <xf numFmtId="0" fontId="8" fillId="0" borderId="52" xfId="30" applyFont="1" applyFill="1" applyBorder="1" applyAlignment="1" applyProtection="1">
      <alignment vertical="center"/>
      <protection/>
    </xf>
    <xf numFmtId="0" fontId="16" fillId="0" borderId="52" xfId="30" applyFont="1" applyFill="1" applyBorder="1" applyAlignment="1" applyProtection="1">
      <alignment vertical="center"/>
      <protection/>
    </xf>
    <xf numFmtId="0" fontId="16" fillId="0" borderId="87" xfId="30" applyFont="1" applyFill="1" applyBorder="1" applyAlignment="1" applyProtection="1">
      <alignment vertical="center" wrapText="1"/>
      <protection/>
    </xf>
    <xf numFmtId="0" fontId="16" fillId="0" borderId="85" xfId="30" applyFont="1" applyFill="1" applyBorder="1" applyAlignment="1" applyProtection="1">
      <alignment vertical="center" wrapText="1"/>
      <protection/>
    </xf>
    <xf numFmtId="0" fontId="16" fillId="0" borderId="161" xfId="30" applyFont="1" applyFill="1" applyBorder="1" applyAlignment="1" applyProtection="1">
      <alignment horizontal="center" vertical="center"/>
      <protection/>
    </xf>
    <xf numFmtId="0" fontId="16" fillId="0" borderId="52" xfId="30" applyFont="1" applyFill="1" applyBorder="1" applyAlignment="1" applyProtection="1">
      <alignment vertical="center" wrapText="1"/>
      <protection/>
    </xf>
    <xf numFmtId="0" fontId="16" fillId="0" borderId="162" xfId="30" applyFont="1" applyFill="1" applyBorder="1" applyAlignment="1" applyProtection="1">
      <alignment horizontal="center" vertical="center"/>
      <protection/>
    </xf>
    <xf numFmtId="0" fontId="16" fillId="0" borderId="86" xfId="30" applyFont="1" applyFill="1" applyBorder="1" applyAlignment="1" applyProtection="1">
      <alignment vertical="center" wrapText="1"/>
      <protection/>
    </xf>
    <xf numFmtId="0" fontId="16" fillId="0" borderId="163" xfId="30" applyFont="1" applyFill="1" applyBorder="1" applyAlignment="1" applyProtection="1">
      <alignment horizontal="center" vertical="center"/>
      <protection/>
    </xf>
    <xf numFmtId="0" fontId="8" fillId="0" borderId="62" xfId="30" applyFont="1" applyFill="1" applyBorder="1" applyAlignment="1" applyProtection="1">
      <alignment vertical="center" wrapText="1"/>
      <protection/>
    </xf>
    <xf numFmtId="0" fontId="8" fillId="0" borderId="63" xfId="30" applyFont="1" applyFill="1" applyBorder="1" applyAlignment="1" applyProtection="1">
      <alignment vertical="center" wrapText="1"/>
      <protection/>
    </xf>
    <xf numFmtId="0" fontId="8" fillId="0" borderId="164" xfId="30" applyFont="1" applyFill="1" applyBorder="1" applyAlignment="1" applyProtection="1">
      <alignment vertical="center" wrapText="1"/>
      <protection/>
    </xf>
    <xf numFmtId="0" fontId="8" fillId="0" borderId="165" xfId="30" applyFont="1" applyFill="1" applyBorder="1" applyAlignment="1" applyProtection="1">
      <alignment vertical="center" wrapText="1"/>
      <protection/>
    </xf>
    <xf numFmtId="0" fontId="8" fillId="0" borderId="166" xfId="0" applyFont="1" applyFill="1" applyBorder="1" applyAlignment="1">
      <alignment vertical="center" wrapText="1"/>
    </xf>
    <xf numFmtId="0" fontId="23" fillId="0" borderId="0" xfId="30" applyFont="1" applyFill="1" applyAlignment="1" applyProtection="1">
      <alignment horizontal="centerContinuous" vertical="center"/>
      <protection/>
    </xf>
    <xf numFmtId="0" fontId="24" fillId="0" borderId="0" xfId="30" applyFont="1" applyFill="1" applyAlignment="1" applyProtection="1">
      <alignment horizontal="centerContinuous" vertical="center"/>
      <protection/>
    </xf>
    <xf numFmtId="0" fontId="48" fillId="3" borderId="0" xfId="30" applyFont="1" applyFill="1" applyAlignment="1" applyProtection="1">
      <alignment vertical="center"/>
      <protection/>
    </xf>
    <xf numFmtId="0" fontId="48" fillId="3" borderId="0" xfId="30" applyFont="1" applyFill="1" applyAlignment="1">
      <alignment vertical="center"/>
      <protection/>
    </xf>
    <xf numFmtId="0" fontId="9" fillId="0" borderId="142" xfId="31" applyFont="1" applyFill="1" applyBorder="1" applyAlignment="1" applyProtection="1">
      <alignment horizontal="right" vertical="center"/>
      <protection/>
    </xf>
    <xf numFmtId="0" fontId="9" fillId="0" borderId="65" xfId="31" applyFont="1" applyFill="1" applyBorder="1" applyAlignment="1" applyProtection="1">
      <alignment horizontal="right" vertical="center"/>
      <protection/>
    </xf>
    <xf numFmtId="0" fontId="8" fillId="0" borderId="8" xfId="31" applyFont="1" applyFill="1" applyBorder="1" applyAlignment="1" applyProtection="1">
      <alignment horizontal="right" vertical="center" wrapText="1"/>
      <protection/>
    </xf>
    <xf numFmtId="0" fontId="8" fillId="0" borderId="65" xfId="31" applyFont="1" applyFill="1" applyBorder="1" applyAlignment="1" applyProtection="1">
      <alignment horizontal="right" vertical="center" wrapText="1"/>
      <protection/>
    </xf>
    <xf numFmtId="0" fontId="9" fillId="0" borderId="54" xfId="31" applyFont="1" applyFill="1" applyBorder="1" applyAlignment="1" applyProtection="1">
      <alignment horizontal="right" vertical="center"/>
      <protection/>
    </xf>
    <xf numFmtId="0" fontId="8" fillId="0" borderId="13" xfId="31" applyFont="1" applyFill="1" applyBorder="1" applyAlignment="1" applyProtection="1">
      <alignment horizontal="right" vertical="center" wrapText="1"/>
      <protection/>
    </xf>
    <xf numFmtId="0" fontId="9" fillId="0" borderId="89" xfId="31" applyFont="1" applyFill="1" applyBorder="1" applyAlignment="1" applyProtection="1">
      <alignment horizontal="right" vertical="center"/>
      <protection/>
    </xf>
    <xf numFmtId="0" fontId="9" fillId="0" borderId="90" xfId="31" applyFont="1" applyFill="1" applyBorder="1" applyAlignment="1" applyProtection="1">
      <alignment horizontal="right" vertical="center"/>
      <protection/>
    </xf>
    <xf numFmtId="0" fontId="8" fillId="0" borderId="93" xfId="31" applyFont="1" applyFill="1" applyBorder="1" applyAlignment="1" applyProtection="1">
      <alignment horizontal="right" vertical="center" wrapText="1"/>
      <protection/>
    </xf>
    <xf numFmtId="0" fontId="20" fillId="0" borderId="0" xfId="31" applyFont="1" applyFill="1" applyBorder="1" applyAlignment="1" applyProtection="1">
      <alignment horizontal="right" vertical="center"/>
      <protection/>
    </xf>
    <xf numFmtId="0" fontId="20" fillId="0" borderId="0" xfId="3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50" fillId="5" borderId="101" xfId="0" applyNumberFormat="1" applyFont="1" applyFill="1" applyBorder="1" applyAlignment="1" applyProtection="1">
      <alignment horizontal="left" vertical="center"/>
      <protection locked="0"/>
    </xf>
    <xf numFmtId="49" fontId="50" fillId="5" borderId="145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24" applyFont="1" applyFill="1" applyAlignment="1" applyProtection="1">
      <alignment horizontal="centerContinuous" vertical="center"/>
      <protection/>
    </xf>
    <xf numFmtId="0" fontId="13" fillId="0" borderId="0" xfId="24" applyFont="1" applyFill="1" applyAlignment="1" applyProtection="1">
      <alignment vertical="center"/>
      <protection/>
    </xf>
    <xf numFmtId="0" fontId="13" fillId="0" borderId="0" xfId="24" applyFont="1" applyFill="1" applyAlignment="1" applyProtection="1">
      <alignment horizontal="centerContinuous" vertical="center"/>
      <protection/>
    </xf>
    <xf numFmtId="0" fontId="8" fillId="0" borderId="62" xfId="23" applyFont="1" applyFill="1" applyBorder="1" applyAlignment="1" applyProtection="1">
      <alignment vertical="center"/>
      <protection/>
    </xf>
    <xf numFmtId="0" fontId="8" fillId="0" borderId="37" xfId="23" applyFont="1" applyFill="1" applyBorder="1" applyAlignment="1" applyProtection="1">
      <alignment horizontal="center" vertical="center"/>
      <protection/>
    </xf>
    <xf numFmtId="0" fontId="8" fillId="0" borderId="56" xfId="23" applyFont="1" applyFill="1" applyBorder="1" applyAlignment="1" applyProtection="1">
      <alignment horizontal="center" vertical="center"/>
      <protection/>
    </xf>
    <xf numFmtId="0" fontId="16" fillId="0" borderId="108" xfId="24" applyFont="1" applyFill="1" applyBorder="1" applyAlignment="1" applyProtection="1">
      <alignment horizontal="left" vertical="center"/>
      <protection/>
    </xf>
    <xf numFmtId="0" fontId="8" fillId="0" borderId="121" xfId="24" applyFont="1" applyFill="1" applyBorder="1" applyAlignment="1" applyProtection="1">
      <alignment horizontal="center" vertical="center"/>
      <protection/>
    </xf>
    <xf numFmtId="0" fontId="8" fillId="0" borderId="97" xfId="24" applyFont="1" applyFill="1" applyBorder="1" applyAlignment="1" applyProtection="1">
      <alignment horizontal="center" vertical="center"/>
      <protection/>
    </xf>
    <xf numFmtId="0" fontId="25" fillId="0" borderId="0" xfId="24" applyFont="1" applyFill="1" applyAlignment="1" applyProtection="1">
      <alignment vertical="center"/>
      <protection/>
    </xf>
    <xf numFmtId="0" fontId="36" fillId="0" borderId="0" xfId="24" applyFont="1" applyFill="1" applyAlignment="1" applyProtection="1" quotePrefix="1">
      <alignment vertical="center"/>
      <protection/>
    </xf>
    <xf numFmtId="2" fontId="25" fillId="0" borderId="0" xfId="24" applyNumberFormat="1" applyFont="1" applyFill="1" applyAlignment="1" applyProtection="1">
      <alignment vertical="center"/>
      <protection/>
    </xf>
    <xf numFmtId="2" fontId="25" fillId="0" borderId="0" xfId="24" applyNumberFormat="1" applyFont="1" applyFill="1" applyBorder="1" applyAlignment="1" applyProtection="1">
      <alignment vertical="center"/>
      <protection/>
    </xf>
    <xf numFmtId="0" fontId="8" fillId="0" borderId="0" xfId="24" applyFont="1" applyFill="1" applyAlignment="1" applyProtection="1">
      <alignment vertical="center" wrapText="1"/>
      <protection/>
    </xf>
    <xf numFmtId="0" fontId="13" fillId="0" borderId="0" xfId="30" applyFont="1" applyFill="1" applyAlignment="1" applyProtection="1">
      <alignment horizontal="centerContinuous" vertical="center"/>
      <protection/>
    </xf>
    <xf numFmtId="0" fontId="24" fillId="0" borderId="0" xfId="30" applyFont="1" applyFill="1" applyAlignment="1" applyProtection="1" quotePrefix="1">
      <alignment horizontal="centerContinuous" vertical="center"/>
      <protection/>
    </xf>
    <xf numFmtId="0" fontId="24" fillId="0" borderId="0" xfId="30" applyFont="1" applyFill="1" applyAlignment="1" applyProtection="1">
      <alignment vertical="center"/>
      <protection/>
    </xf>
    <xf numFmtId="0" fontId="24" fillId="0" borderId="0" xfId="30" applyFont="1" applyFill="1" applyAlignment="1" applyProtection="1">
      <alignment horizontal="center" vertical="center"/>
      <protection/>
    </xf>
    <xf numFmtId="0" fontId="18" fillId="0" borderId="0" xfId="30" applyFont="1" applyFill="1" applyAlignment="1" applyProtection="1">
      <alignment vertical="center"/>
      <protection/>
    </xf>
    <xf numFmtId="0" fontId="12" fillId="0" borderId="0" xfId="33" applyFont="1" applyFill="1" applyAlignment="1" applyProtection="1">
      <alignment vertical="center"/>
      <protection/>
    </xf>
    <xf numFmtId="0" fontId="13" fillId="0" borderId="0" xfId="33" applyFont="1" applyFill="1" applyAlignment="1" applyProtection="1">
      <alignment vertical="center"/>
      <protection/>
    </xf>
    <xf numFmtId="0" fontId="13" fillId="0" borderId="0" xfId="33" applyFont="1" applyFill="1" applyAlignment="1" applyProtection="1">
      <alignment horizontal="centerContinuous" vertical="center"/>
      <protection/>
    </xf>
    <xf numFmtId="0" fontId="8" fillId="0" borderId="0" xfId="33" applyFont="1" applyFill="1" applyAlignment="1" applyProtection="1">
      <alignment horizontal="centerContinuous" vertical="center"/>
      <protection/>
    </xf>
    <xf numFmtId="0" fontId="8" fillId="0" borderId="0" xfId="33" applyFont="1" applyFill="1" applyAlignment="1" applyProtection="1">
      <alignment horizontal="center" vertical="center"/>
      <protection/>
    </xf>
    <xf numFmtId="0" fontId="16" fillId="0" borderId="0" xfId="33" applyFont="1" applyFill="1" applyAlignment="1" applyProtection="1">
      <alignment vertical="center"/>
      <protection/>
    </xf>
    <xf numFmtId="0" fontId="8" fillId="0" borderId="83" xfId="33" applyFont="1" applyFill="1" applyBorder="1" applyAlignment="1" applyProtection="1">
      <alignment horizontal="center" vertical="center" wrapText="1"/>
      <protection/>
    </xf>
    <xf numFmtId="0" fontId="8" fillId="0" borderId="83" xfId="33" applyFont="1" applyFill="1" applyBorder="1" applyAlignment="1">
      <alignment horizontal="center" vertical="center" wrapText="1"/>
      <protection/>
    </xf>
    <xf numFmtId="175" fontId="8" fillId="0" borderId="0" xfId="33" applyNumberFormat="1" applyFont="1" applyFill="1" applyBorder="1" applyAlignment="1" applyProtection="1">
      <alignment horizontal="right" vertical="center"/>
      <protection/>
    </xf>
    <xf numFmtId="0" fontId="8" fillId="0" borderId="0" xfId="33" applyFont="1" applyFill="1" applyAlignment="1" applyProtection="1">
      <alignment vertical="center" wrapText="1"/>
      <protection/>
    </xf>
    <xf numFmtId="0" fontId="16" fillId="0" borderId="0" xfId="33" applyFont="1" applyFill="1" applyBorder="1" applyAlignment="1">
      <alignment horizontal="right" vertical="center"/>
      <protection/>
    </xf>
    <xf numFmtId="176" fontId="8" fillId="0" borderId="60" xfId="33" applyNumberFormat="1" applyFont="1" applyFill="1" applyBorder="1" applyAlignment="1">
      <alignment vertical="center"/>
      <protection/>
    </xf>
    <xf numFmtId="0" fontId="48" fillId="3" borderId="0" xfId="33" applyFont="1" applyFill="1" applyAlignment="1">
      <alignment vertical="center"/>
      <protection/>
    </xf>
    <xf numFmtId="10" fontId="8" fillId="3" borderId="122" xfId="33" applyNumberFormat="1" applyFont="1" applyFill="1" applyBorder="1" applyAlignment="1">
      <alignment vertical="center"/>
      <protection/>
    </xf>
    <xf numFmtId="10" fontId="8" fillId="3" borderId="42" xfId="33" applyNumberFormat="1" applyFont="1" applyFill="1" applyBorder="1" applyAlignment="1">
      <alignment vertical="center"/>
      <protection/>
    </xf>
    <xf numFmtId="10" fontId="8" fillId="3" borderId="26" xfId="33" applyNumberFormat="1" applyFont="1" applyFill="1" applyBorder="1" applyAlignment="1">
      <alignment vertical="center"/>
      <protection/>
    </xf>
    <xf numFmtId="0" fontId="8" fillId="3" borderId="167" xfId="33" applyFont="1" applyFill="1" applyBorder="1" applyAlignment="1" applyProtection="1">
      <alignment horizontal="center" vertical="center"/>
      <protection/>
    </xf>
    <xf numFmtId="0" fontId="8" fillId="3" borderId="6" xfId="33" applyFont="1" applyFill="1" applyBorder="1" applyAlignment="1" applyProtection="1">
      <alignment horizontal="center" vertical="center"/>
      <protection/>
    </xf>
    <xf numFmtId="0" fontId="8" fillId="3" borderId="6" xfId="33" applyFont="1" applyFill="1" applyBorder="1" applyAlignment="1" applyProtection="1">
      <alignment horizontal="centerContinuous" vertical="center"/>
      <protection/>
    </xf>
    <xf numFmtId="0" fontId="8" fillId="3" borderId="17" xfId="33" applyFont="1" applyFill="1" applyBorder="1" applyAlignment="1" applyProtection="1">
      <alignment horizontal="centerContinuous" vertical="center"/>
      <protection/>
    </xf>
    <xf numFmtId="10" fontId="8" fillId="3" borderId="34" xfId="33" applyNumberFormat="1" applyFont="1" applyFill="1" applyBorder="1" applyAlignment="1" applyProtection="1">
      <alignment horizontal="centerContinuous" vertical="center"/>
      <protection/>
    </xf>
    <xf numFmtId="10" fontId="8" fillId="3" borderId="13" xfId="33" applyNumberFormat="1" applyFont="1" applyFill="1" applyBorder="1" applyAlignment="1" applyProtection="1">
      <alignment horizontal="centerContinuous" vertical="center"/>
      <protection/>
    </xf>
    <xf numFmtId="10" fontId="8" fillId="3" borderId="13" xfId="33" applyNumberFormat="1" applyFont="1" applyFill="1" applyBorder="1" applyAlignment="1" applyProtection="1">
      <alignment horizontal="center" vertical="center"/>
      <protection/>
    </xf>
    <xf numFmtId="10" fontId="8" fillId="3" borderId="19" xfId="33" applyNumberFormat="1" applyFont="1" applyFill="1" applyBorder="1" applyAlignment="1" applyProtection="1">
      <alignment horizontal="centerContinuous" vertical="center"/>
      <protection/>
    </xf>
    <xf numFmtId="0" fontId="8" fillId="3" borderId="17" xfId="33" applyFont="1" applyFill="1" applyBorder="1" applyAlignment="1" applyProtection="1">
      <alignment horizontal="center" vertical="center"/>
      <protection/>
    </xf>
    <xf numFmtId="10" fontId="8" fillId="3" borderId="168" xfId="33" applyNumberFormat="1" applyFont="1" applyFill="1" applyBorder="1" applyAlignment="1" applyProtection="1">
      <alignment horizontal="center" vertical="center"/>
      <protection/>
    </xf>
    <xf numFmtId="10" fontId="8" fillId="3" borderId="16" xfId="33" applyNumberFormat="1" applyFont="1" applyFill="1" applyBorder="1" applyAlignment="1" applyProtection="1">
      <alignment horizontal="center" vertical="center"/>
      <protection/>
    </xf>
    <xf numFmtId="10" fontId="8" fillId="3" borderId="19" xfId="33" applyNumberFormat="1" applyFont="1" applyFill="1" applyBorder="1" applyAlignment="1" applyProtection="1">
      <alignment horizontal="center" vertical="center"/>
      <protection/>
    </xf>
    <xf numFmtId="0" fontId="24" fillId="0" borderId="0" xfId="33" applyFont="1" applyFill="1" applyAlignment="1" applyProtection="1">
      <alignment vertical="center"/>
      <protection/>
    </xf>
    <xf numFmtId="0" fontId="24" fillId="0" borderId="0" xfId="33" applyFont="1" applyFill="1" applyAlignment="1" applyProtection="1">
      <alignment horizontal="centerContinuous" vertical="center"/>
      <protection/>
    </xf>
    <xf numFmtId="0" fontId="14" fillId="0" borderId="0" xfId="33" applyFont="1" applyFill="1" applyAlignment="1" applyProtection="1">
      <alignment horizontal="centerContinuous" vertical="center"/>
      <protection/>
    </xf>
    <xf numFmtId="0" fontId="33" fillId="0" borderId="0" xfId="33" applyFont="1" applyFill="1" applyAlignment="1" applyProtection="1">
      <alignment horizontal="centerContinuous" vertical="center"/>
      <protection/>
    </xf>
    <xf numFmtId="0" fontId="28" fillId="0" borderId="0" xfId="33" applyFont="1" applyFill="1" applyAlignment="1" applyProtection="1">
      <alignment vertical="center"/>
      <protection/>
    </xf>
    <xf numFmtId="0" fontId="25" fillId="0" borderId="169" xfId="33" applyFont="1" applyFill="1" applyBorder="1" applyAlignment="1" applyProtection="1">
      <alignment horizontal="center" vertical="center" wrapText="1"/>
      <protection/>
    </xf>
    <xf numFmtId="0" fontId="16" fillId="0" borderId="83" xfId="33" applyFont="1" applyFill="1" applyBorder="1" applyAlignment="1">
      <alignment horizontal="center" vertical="center" wrapText="1"/>
      <protection/>
    </xf>
    <xf numFmtId="0" fontId="8" fillId="0" borderId="83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8" fillId="0" borderId="170" xfId="33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 applyProtection="1">
      <alignment vertical="center"/>
      <protection/>
    </xf>
    <xf numFmtId="10" fontId="12" fillId="0" borderId="0" xfId="33" applyNumberFormat="1" applyFont="1" applyFill="1" applyBorder="1" applyAlignment="1" applyProtection="1">
      <alignment horizontal="centerContinuous" vertical="center"/>
      <protection/>
    </xf>
    <xf numFmtId="10" fontId="12" fillId="0" borderId="0" xfId="33" applyNumberFormat="1" applyFont="1" applyFill="1" applyBorder="1" applyAlignment="1" applyProtection="1">
      <alignment vertical="center"/>
      <protection/>
    </xf>
    <xf numFmtId="0" fontId="9" fillId="0" borderId="0" xfId="33" applyFont="1" applyFill="1" applyAlignment="1" applyProtection="1">
      <alignment vertical="center"/>
      <protection/>
    </xf>
    <xf numFmtId="0" fontId="9" fillId="0" borderId="0" xfId="33" applyFont="1" applyFill="1" applyAlignment="1" applyProtection="1">
      <alignment horizontal="centerContinuous" vertical="center"/>
      <protection/>
    </xf>
    <xf numFmtId="0" fontId="20" fillId="0" borderId="0" xfId="33" applyFont="1" applyFill="1" applyAlignment="1" applyProtection="1">
      <alignment horizontal="centerContinuous" vertical="center"/>
      <protection/>
    </xf>
    <xf numFmtId="0" fontId="25" fillId="0" borderId="169" xfId="33" applyFont="1" applyFill="1" applyBorder="1" applyAlignment="1" applyProtection="1">
      <alignment vertical="center" wrapText="1"/>
      <protection/>
    </xf>
    <xf numFmtId="0" fontId="12" fillId="0" borderId="2" xfId="33" applyFont="1" applyFill="1" applyBorder="1" applyAlignment="1" applyProtection="1">
      <alignment vertical="center"/>
      <protection/>
    </xf>
    <xf numFmtId="0" fontId="21" fillId="0" borderId="0" xfId="33" applyFont="1" applyFill="1" applyAlignment="1" applyProtection="1">
      <alignment vertical="center"/>
      <protection/>
    </xf>
    <xf numFmtId="0" fontId="8" fillId="0" borderId="136" xfId="33" applyFont="1" applyFill="1" applyBorder="1" applyAlignment="1">
      <alignment horizontal="center" vertical="center" wrapText="1"/>
      <protection/>
    </xf>
    <xf numFmtId="0" fontId="12" fillId="0" borderId="0" xfId="27" applyFont="1" applyFill="1" applyAlignment="1" applyProtection="1">
      <alignment horizontal="left" vertical="center"/>
      <protection/>
    </xf>
    <xf numFmtId="0" fontId="13" fillId="0" borderId="0" xfId="27" applyFont="1" applyFill="1" applyAlignment="1" applyProtection="1">
      <alignment vertical="center"/>
      <protection/>
    </xf>
    <xf numFmtId="0" fontId="13" fillId="0" borderId="0" xfId="27" applyFont="1" applyFill="1" applyAlignment="1" applyProtection="1">
      <alignment horizontal="centerContinuous" vertical="center"/>
      <protection/>
    </xf>
    <xf numFmtId="0" fontId="24" fillId="0" borderId="0" xfId="27" applyFont="1" applyFill="1" applyAlignment="1" applyProtection="1">
      <alignment vertical="center"/>
      <protection/>
    </xf>
    <xf numFmtId="0" fontId="24" fillId="0" borderId="0" xfId="27" applyFont="1" applyFill="1" applyAlignment="1" applyProtection="1">
      <alignment horizontal="centerContinuous" vertical="center"/>
      <protection/>
    </xf>
    <xf numFmtId="0" fontId="14" fillId="0" borderId="0" xfId="27" applyFont="1" applyFill="1" applyAlignment="1" applyProtection="1">
      <alignment horizontal="centerContinuous" vertical="center"/>
      <protection/>
    </xf>
    <xf numFmtId="0" fontId="19" fillId="0" borderId="0" xfId="27" applyFont="1" applyFill="1" applyAlignment="1" applyProtection="1">
      <alignment horizontal="left" vertical="center"/>
      <protection/>
    </xf>
    <xf numFmtId="0" fontId="10" fillId="0" borderId="0" xfId="27" applyFont="1" applyFill="1" applyAlignment="1" applyProtection="1">
      <alignment vertical="center"/>
      <protection/>
    </xf>
    <xf numFmtId="0" fontId="19" fillId="0" borderId="120" xfId="27" applyFont="1" applyFill="1" applyBorder="1" applyAlignment="1" applyProtection="1">
      <alignment vertical="center"/>
      <protection/>
    </xf>
    <xf numFmtId="0" fontId="10" fillId="0" borderId="96" xfId="27" applyFont="1" applyFill="1" applyBorder="1" applyAlignment="1" applyProtection="1">
      <alignment horizontal="center" vertical="center"/>
      <protection/>
    </xf>
    <xf numFmtId="0" fontId="10" fillId="0" borderId="97" xfId="27" applyFont="1" applyFill="1" applyBorder="1" applyAlignment="1" applyProtection="1">
      <alignment horizontal="center" vertical="center"/>
      <protection/>
    </xf>
    <xf numFmtId="0" fontId="8" fillId="0" borderId="0" xfId="27" applyFont="1" applyFill="1" applyBorder="1" applyAlignment="1" applyProtection="1">
      <alignment vertical="center"/>
      <protection/>
    </xf>
    <xf numFmtId="0" fontId="16" fillId="0" borderId="0" xfId="27" applyFont="1" applyFill="1" applyBorder="1" applyAlignment="1" applyProtection="1">
      <alignment horizontal="right" vertical="center"/>
      <protection/>
    </xf>
    <xf numFmtId="2" fontId="22" fillId="0" borderId="0" xfId="27" applyNumberFormat="1" applyFont="1" applyFill="1" applyBorder="1" applyAlignment="1" applyProtection="1">
      <alignment vertical="center"/>
      <protection/>
    </xf>
    <xf numFmtId="0" fontId="19" fillId="0" borderId="0" xfId="27" applyFont="1" applyFill="1" applyBorder="1" applyAlignment="1" applyProtection="1">
      <alignment vertical="center"/>
      <protection/>
    </xf>
    <xf numFmtId="0" fontId="19" fillId="0" borderId="120" xfId="27" applyFont="1" applyFill="1" applyBorder="1" applyAlignment="1" applyProtection="1">
      <alignment vertical="center" wrapText="1"/>
      <protection/>
    </xf>
    <xf numFmtId="0" fontId="8" fillId="0" borderId="0" xfId="34" applyFont="1" applyFill="1" applyAlignment="1" applyProtection="1">
      <alignment vertical="center"/>
      <protection/>
    </xf>
    <xf numFmtId="0" fontId="13" fillId="0" borderId="0" xfId="34" applyFont="1" applyFill="1" applyAlignment="1" applyProtection="1">
      <alignment vertical="center"/>
      <protection/>
    </xf>
    <xf numFmtId="0" fontId="13" fillId="0" borderId="0" xfId="34" applyFont="1" applyFill="1" applyAlignment="1" applyProtection="1">
      <alignment horizontal="centerContinuous" vertical="center"/>
      <protection/>
    </xf>
    <xf numFmtId="0" fontId="14" fillId="0" borderId="0" xfId="34" applyFont="1" applyFill="1" applyAlignment="1" applyProtection="1">
      <alignment horizontal="centerContinuous" vertical="center"/>
      <protection/>
    </xf>
    <xf numFmtId="0" fontId="8" fillId="0" borderId="0" xfId="34" applyFont="1" applyFill="1" applyAlignment="1" applyProtection="1">
      <alignment horizontal="centerContinuous" vertical="center"/>
      <protection/>
    </xf>
    <xf numFmtId="0" fontId="19" fillId="0" borderId="0" xfId="34" applyFont="1" applyFill="1" applyAlignment="1" applyProtection="1">
      <alignment vertical="center"/>
      <protection/>
    </xf>
    <xf numFmtId="0" fontId="19" fillId="0" borderId="108" xfId="34" applyFont="1" applyFill="1" applyBorder="1" applyAlignment="1" applyProtection="1">
      <alignment vertical="center"/>
      <protection/>
    </xf>
    <xf numFmtId="0" fontId="10" fillId="0" borderId="96" xfId="34" applyFont="1" applyFill="1" applyBorder="1" applyAlignment="1" applyProtection="1">
      <alignment horizontal="center" vertical="center"/>
      <protection/>
    </xf>
    <xf numFmtId="0" fontId="10" fillId="0" borderId="138" xfId="34" applyFont="1" applyFill="1" applyBorder="1" applyAlignment="1" applyProtection="1">
      <alignment horizontal="center" vertical="center"/>
      <protection/>
    </xf>
    <xf numFmtId="0" fontId="10" fillId="0" borderId="97" xfId="34" applyFont="1" applyFill="1" applyBorder="1" applyAlignment="1" applyProtection="1">
      <alignment horizontal="center" vertical="center"/>
      <protection/>
    </xf>
    <xf numFmtId="0" fontId="8" fillId="0" borderId="0" xfId="34" applyFont="1" applyFill="1" applyBorder="1" applyAlignment="1" applyProtection="1">
      <alignment vertical="center"/>
      <protection/>
    </xf>
    <xf numFmtId="2" fontId="8" fillId="0" borderId="0" xfId="34" applyNumberFormat="1" applyFont="1" applyFill="1" applyBorder="1" applyAlignment="1" applyProtection="1">
      <alignment vertical="center"/>
      <protection/>
    </xf>
    <xf numFmtId="2" fontId="23" fillId="0" borderId="0" xfId="34" applyNumberFormat="1" applyFont="1" applyFill="1" applyBorder="1" applyAlignment="1" applyProtection="1">
      <alignment horizontal="center" vertical="center"/>
      <protection/>
    </xf>
    <xf numFmtId="0" fontId="9" fillId="0" borderId="0" xfId="34" applyFont="1" applyFill="1" applyBorder="1" applyAlignment="1" applyProtection="1">
      <alignment vertical="center"/>
      <protection/>
    </xf>
    <xf numFmtId="0" fontId="10" fillId="0" borderId="0" xfId="34" applyFont="1" applyFill="1" applyBorder="1" applyAlignment="1" applyProtection="1">
      <alignment vertical="center"/>
      <protection/>
    </xf>
    <xf numFmtId="2" fontId="26" fillId="0" borderId="0" xfId="34" applyNumberFormat="1" applyFont="1" applyFill="1" applyBorder="1" applyAlignment="1" applyProtection="1">
      <alignment vertical="center" shrinkToFit="1"/>
      <protection/>
    </xf>
    <xf numFmtId="2" fontId="26" fillId="0" borderId="0" xfId="34" applyNumberFormat="1" applyFont="1" applyFill="1" applyBorder="1" applyAlignment="1" applyProtection="1">
      <alignment horizontal="center" vertical="center"/>
      <protection/>
    </xf>
    <xf numFmtId="0" fontId="19" fillId="0" borderId="0" xfId="34" applyFont="1" applyFill="1" applyBorder="1" applyAlignment="1" applyProtection="1">
      <alignment vertical="center"/>
      <protection/>
    </xf>
    <xf numFmtId="2" fontId="10" fillId="0" borderId="0" xfId="34" applyNumberFormat="1" applyFont="1" applyFill="1" applyBorder="1" applyAlignment="1" applyProtection="1">
      <alignment vertical="center" shrinkToFit="1"/>
      <protection/>
    </xf>
    <xf numFmtId="2" fontId="10" fillId="0" borderId="0" xfId="34" applyNumberFormat="1" applyFont="1" applyFill="1" applyBorder="1" applyAlignment="1" applyProtection="1">
      <alignment vertical="center"/>
      <protection/>
    </xf>
    <xf numFmtId="0" fontId="19" fillId="0" borderId="108" xfId="34" applyFont="1" applyFill="1" applyBorder="1" applyAlignment="1" applyProtection="1">
      <alignment vertical="center" wrapText="1"/>
      <protection/>
    </xf>
    <xf numFmtId="2" fontId="10" fillId="0" borderId="97" xfId="34" applyNumberFormat="1" applyFont="1" applyFill="1" applyBorder="1" applyAlignment="1" applyProtection="1">
      <alignment horizontal="center" vertical="center" shrinkToFit="1"/>
      <protection/>
    </xf>
    <xf numFmtId="0" fontId="19" fillId="0" borderId="62" xfId="34" applyFont="1" applyFill="1" applyBorder="1" applyAlignment="1" applyProtection="1">
      <alignment vertical="center" wrapText="1"/>
      <protection/>
    </xf>
    <xf numFmtId="0" fontId="10" fillId="0" borderId="31" xfId="34" applyFont="1" applyFill="1" applyBorder="1" applyAlignment="1" applyProtection="1">
      <alignment horizontal="center" vertical="center"/>
      <protection/>
    </xf>
    <xf numFmtId="0" fontId="10" fillId="0" borderId="42" xfId="34" applyFont="1" applyFill="1" applyBorder="1" applyAlignment="1" applyProtection="1">
      <alignment horizontal="center" vertical="center"/>
      <protection/>
    </xf>
    <xf numFmtId="2" fontId="10" fillId="0" borderId="56" xfId="34" applyNumberFormat="1" applyFont="1" applyFill="1" applyBorder="1" applyAlignment="1" applyProtection="1">
      <alignment horizontal="center" vertical="center" shrinkToFit="1"/>
      <protection/>
    </xf>
    <xf numFmtId="2" fontId="9" fillId="0" borderId="0" xfId="34" applyNumberFormat="1" applyFont="1" applyFill="1" applyBorder="1" applyAlignment="1" applyProtection="1">
      <alignment vertical="center"/>
      <protection/>
    </xf>
    <xf numFmtId="0" fontId="16" fillId="0" borderId="0" xfId="34" applyFont="1" applyFill="1" applyAlignment="1" applyProtection="1" quotePrefix="1">
      <alignment horizontal="centerContinuous" vertical="center"/>
      <protection/>
    </xf>
    <xf numFmtId="0" fontId="13" fillId="0" borderId="0" xfId="28" applyFont="1" applyFill="1" applyAlignment="1" applyProtection="1">
      <alignment vertical="center"/>
      <protection/>
    </xf>
    <xf numFmtId="0" fontId="13" fillId="0" borderId="0" xfId="28" applyFont="1" applyFill="1" applyAlignment="1" applyProtection="1">
      <alignment horizontal="centerContinuous" vertical="center"/>
      <protection/>
    </xf>
    <xf numFmtId="0" fontId="14" fillId="0" borderId="0" xfId="28" applyFont="1" applyFill="1" applyAlignment="1" applyProtection="1">
      <alignment horizontal="centerContinuous" vertical="center"/>
      <protection/>
    </xf>
    <xf numFmtId="0" fontId="10" fillId="0" borderId="121" xfId="28" applyFont="1" applyFill="1" applyBorder="1" applyAlignment="1" applyProtection="1">
      <alignment horizontal="center" vertical="center"/>
      <protection/>
    </xf>
    <xf numFmtId="0" fontId="9" fillId="0" borderId="0" xfId="28" applyFont="1" applyFill="1" applyBorder="1" applyAlignment="1" applyProtection="1">
      <alignment vertical="center"/>
      <protection/>
    </xf>
    <xf numFmtId="2" fontId="8" fillId="0" borderId="0" xfId="28" applyNumberFormat="1" applyFont="1" applyFill="1" applyBorder="1" applyAlignment="1" applyProtection="1">
      <alignment vertical="center"/>
      <protection/>
    </xf>
    <xf numFmtId="2" fontId="8" fillId="0" borderId="0" xfId="28" applyNumberFormat="1" applyFont="1" applyFill="1" applyAlignment="1" applyProtection="1">
      <alignment vertical="center"/>
      <protection/>
    </xf>
    <xf numFmtId="0" fontId="10" fillId="0" borderId="0" xfId="28" applyFont="1" applyFill="1" applyAlignment="1" applyProtection="1">
      <alignment vertical="center"/>
      <protection/>
    </xf>
    <xf numFmtId="0" fontId="10" fillId="0" borderId="0" xfId="28" applyFont="1" applyFill="1" applyBorder="1" applyAlignment="1" applyProtection="1">
      <alignment vertical="center"/>
      <protection/>
    </xf>
    <xf numFmtId="2" fontId="9" fillId="0" borderId="0" xfId="28" applyNumberFormat="1" applyFont="1" applyFill="1" applyBorder="1" applyAlignment="1" applyProtection="1">
      <alignment vertical="center"/>
      <protection/>
    </xf>
    <xf numFmtId="0" fontId="24" fillId="0" borderId="0" xfId="28" applyFont="1" applyFill="1" applyAlignment="1" applyProtection="1">
      <alignment vertical="center"/>
      <protection/>
    </xf>
    <xf numFmtId="0" fontId="24" fillId="0" borderId="0" xfId="28" applyFont="1" applyFill="1" applyBorder="1" applyAlignment="1" applyProtection="1">
      <alignment vertical="center"/>
      <protection/>
    </xf>
    <xf numFmtId="2" fontId="24" fillId="0" borderId="0" xfId="28" applyNumberFormat="1" applyFont="1" applyFill="1" applyBorder="1" applyAlignment="1" applyProtection="1">
      <alignment vertical="center"/>
      <protection/>
    </xf>
    <xf numFmtId="0" fontId="48" fillId="3" borderId="0" xfId="26" applyFont="1" applyFill="1" applyAlignment="1" applyProtection="1">
      <alignment vertical="center"/>
      <protection/>
    </xf>
    <xf numFmtId="0" fontId="13" fillId="0" borderId="0" xfId="26" applyFont="1" applyFill="1" applyAlignment="1" applyProtection="1">
      <alignment vertical="center"/>
      <protection/>
    </xf>
    <xf numFmtId="0" fontId="13" fillId="0" borderId="0" xfId="26" applyFont="1" applyFill="1" applyAlignment="1" applyProtection="1">
      <alignment horizontal="centerContinuous" vertical="center"/>
      <protection/>
    </xf>
    <xf numFmtId="0" fontId="16" fillId="0" borderId="83" xfId="26" applyFont="1" applyFill="1" applyBorder="1" applyAlignment="1" applyProtection="1">
      <alignment vertical="center"/>
      <protection/>
    </xf>
    <xf numFmtId="0" fontId="8" fillId="0" borderId="98" xfId="26" applyFont="1" applyFill="1" applyBorder="1" applyAlignment="1" applyProtection="1">
      <alignment vertical="center"/>
      <protection/>
    </xf>
    <xf numFmtId="0" fontId="12" fillId="0" borderId="0" xfId="26" applyFont="1" applyFill="1" applyAlignment="1" applyProtection="1">
      <alignment vertical="center"/>
      <protection/>
    </xf>
    <xf numFmtId="0" fontId="22" fillId="0" borderId="2" xfId="26" applyFont="1" applyFill="1" applyBorder="1" applyAlignment="1" applyProtection="1">
      <alignment vertical="center"/>
      <protection/>
    </xf>
    <xf numFmtId="0" fontId="8" fillId="0" borderId="112" xfId="26" applyFont="1" applyFill="1" applyBorder="1" applyAlignment="1" applyProtection="1">
      <alignment vertical="center"/>
      <protection/>
    </xf>
    <xf numFmtId="0" fontId="16" fillId="0" borderId="171" xfId="26" applyFont="1" applyFill="1" applyBorder="1" applyAlignment="1" applyProtection="1">
      <alignment vertical="center"/>
      <protection/>
    </xf>
    <xf numFmtId="0" fontId="48" fillId="3" borderId="0" xfId="32" applyFont="1" applyFill="1" applyAlignment="1" applyProtection="1">
      <alignment vertical="center"/>
      <protection/>
    </xf>
    <xf numFmtId="0" fontId="13" fillId="0" borderId="0" xfId="32" applyFont="1" applyFill="1" applyAlignment="1" applyProtection="1">
      <alignment vertical="center"/>
      <protection/>
    </xf>
    <xf numFmtId="0" fontId="13" fillId="0" borderId="0" xfId="32" applyFont="1" applyFill="1" applyAlignment="1" applyProtection="1">
      <alignment horizontal="centerContinuous" vertical="center"/>
      <protection/>
    </xf>
    <xf numFmtId="0" fontId="16" fillId="0" borderId="84" xfId="32" applyFont="1" applyFill="1" applyBorder="1" applyAlignment="1" applyProtection="1">
      <alignment vertical="center"/>
      <protection/>
    </xf>
    <xf numFmtId="0" fontId="16" fillId="0" borderId="83" xfId="32" applyFont="1" applyFill="1" applyBorder="1" applyAlignment="1" applyProtection="1">
      <alignment horizontal="center" vertical="center"/>
      <protection/>
    </xf>
    <xf numFmtId="0" fontId="16" fillId="0" borderId="170" xfId="32" applyFont="1" applyFill="1" applyBorder="1" applyAlignment="1" applyProtection="1">
      <alignment horizontal="center" vertical="center"/>
      <protection/>
    </xf>
    <xf numFmtId="0" fontId="16" fillId="0" borderId="172" xfId="0" applyFont="1" applyFill="1" applyBorder="1" applyAlignment="1" applyProtection="1">
      <alignment vertical="center"/>
      <protection/>
    </xf>
    <xf numFmtId="0" fontId="16" fillId="0" borderId="98" xfId="32" applyFont="1" applyFill="1" applyBorder="1" applyAlignment="1" applyProtection="1">
      <alignment horizontal="center" vertical="center"/>
      <protection/>
    </xf>
    <xf numFmtId="0" fontId="16" fillId="0" borderId="99" xfId="32" applyFont="1" applyFill="1" applyBorder="1" applyAlignment="1" applyProtection="1">
      <alignment horizontal="center" vertical="center"/>
      <protection/>
    </xf>
    <xf numFmtId="0" fontId="24" fillId="0" borderId="0" xfId="32" applyFont="1" applyFill="1" applyAlignment="1" applyProtection="1">
      <alignment vertical="center"/>
      <protection/>
    </xf>
    <xf numFmtId="0" fontId="34" fillId="0" borderId="0" xfId="32" applyFont="1" applyFill="1" applyAlignment="1" applyProtection="1">
      <alignment horizontal="centerContinuous" vertical="center"/>
      <protection/>
    </xf>
    <xf numFmtId="0" fontId="24" fillId="0" borderId="0" xfId="32" applyFont="1" applyFill="1" applyAlignment="1" applyProtection="1">
      <alignment horizontal="centerContinuous" vertical="center"/>
      <protection/>
    </xf>
    <xf numFmtId="0" fontId="8" fillId="0" borderId="0" xfId="32" applyFont="1" applyFill="1" applyAlignment="1">
      <alignment vertical="center"/>
      <protection/>
    </xf>
    <xf numFmtId="0" fontId="8" fillId="0" borderId="0" xfId="32" applyFont="1" applyFill="1" applyAlignment="1">
      <alignment horizontal="center" vertical="center"/>
      <protection/>
    </xf>
    <xf numFmtId="0" fontId="13" fillId="0" borderId="0" xfId="32" applyFont="1" applyFill="1" applyAlignment="1">
      <alignment vertical="center"/>
      <protection/>
    </xf>
    <xf numFmtId="0" fontId="13" fillId="0" borderId="0" xfId="32" applyFont="1" applyFill="1" applyAlignment="1">
      <alignment horizontal="centerContinuous" vertical="center"/>
      <protection/>
    </xf>
    <xf numFmtId="0" fontId="8" fillId="0" borderId="0" xfId="32" applyFont="1" applyFill="1" applyAlignment="1">
      <alignment horizontal="centerContinuous" vertical="center"/>
      <protection/>
    </xf>
    <xf numFmtId="0" fontId="8" fillId="0" borderId="111" xfId="32" applyFont="1" applyFill="1" applyBorder="1" applyAlignment="1">
      <alignment horizontal="center" vertical="center"/>
      <protection/>
    </xf>
    <xf numFmtId="0" fontId="8" fillId="0" borderId="83" xfId="32" applyFont="1" applyFill="1" applyBorder="1" applyAlignment="1">
      <alignment horizontal="center" vertical="center"/>
      <protection/>
    </xf>
    <xf numFmtId="0" fontId="16" fillId="0" borderId="170" xfId="32" applyFont="1" applyFill="1" applyBorder="1" applyAlignment="1">
      <alignment horizontal="center" vertical="center"/>
      <protection/>
    </xf>
    <xf numFmtId="0" fontId="16" fillId="0" borderId="112" xfId="32" applyFont="1" applyFill="1" applyBorder="1" applyAlignment="1">
      <alignment horizontal="center" vertical="center"/>
      <protection/>
    </xf>
    <xf numFmtId="0" fontId="16" fillId="0" borderId="98" xfId="32" applyFont="1" applyFill="1" applyBorder="1" applyAlignment="1">
      <alignment vertical="center"/>
      <protection/>
    </xf>
    <xf numFmtId="0" fontId="16" fillId="0" borderId="99" xfId="32" applyFont="1" applyFill="1" applyBorder="1" applyAlignment="1">
      <alignment horizontal="center" vertical="center"/>
      <protection/>
    </xf>
    <xf numFmtId="0" fontId="34" fillId="0" borderId="0" xfId="32" applyFont="1" applyFill="1" applyAlignment="1">
      <alignment horizontal="centerContinuous" vertical="center"/>
      <protection/>
    </xf>
    <xf numFmtId="0" fontId="16" fillId="0" borderId="0" xfId="32" applyFont="1" applyFill="1" applyAlignment="1" quotePrefix="1">
      <alignment horizontal="centerContinuous" vertical="center"/>
      <protection/>
    </xf>
    <xf numFmtId="0" fontId="8" fillId="3" borderId="0" xfId="25" applyFont="1" applyFill="1" applyBorder="1" applyAlignment="1">
      <alignment vertical="center"/>
      <protection/>
    </xf>
    <xf numFmtId="0" fontId="8" fillId="0" borderId="0" xfId="25" applyFont="1" applyFill="1" applyBorder="1" applyAlignment="1">
      <alignment vertical="center"/>
      <protection/>
    </xf>
    <xf numFmtId="0" fontId="8" fillId="0" borderId="0" xfId="25" applyFont="1" applyFill="1" applyBorder="1" applyAlignment="1" applyProtection="1">
      <alignment vertical="center"/>
      <protection hidden="1"/>
    </xf>
    <xf numFmtId="0" fontId="8" fillId="3" borderId="0" xfId="25" applyFont="1" applyFill="1" applyBorder="1" applyAlignment="1" applyProtection="1">
      <alignment vertical="center"/>
      <protection hidden="1"/>
    </xf>
    <xf numFmtId="0" fontId="19" fillId="0" borderId="0" xfId="25" applyFont="1" applyFill="1" applyBorder="1" applyAlignment="1">
      <alignment horizontal="centerContinuous" vertical="center"/>
      <protection/>
    </xf>
    <xf numFmtId="0" fontId="8" fillId="0" borderId="0" xfId="25" applyFont="1" applyFill="1" applyBorder="1" applyAlignment="1">
      <alignment horizontal="centerContinuous" vertical="center"/>
      <protection/>
    </xf>
    <xf numFmtId="0" fontId="24" fillId="0" borderId="0" xfId="27" applyFont="1" applyFill="1" applyAlignment="1" applyProtection="1">
      <alignment horizontal="left" vertical="center"/>
      <protection/>
    </xf>
    <xf numFmtId="0" fontId="19" fillId="0" borderId="120" xfId="27" applyFont="1" applyFill="1" applyBorder="1" applyAlignment="1" applyProtection="1">
      <alignment vertical="center"/>
      <protection locked="0"/>
    </xf>
    <xf numFmtId="0" fontId="10" fillId="0" borderId="0" xfId="34" applyFont="1" applyFill="1" applyAlignment="1" applyProtection="1">
      <alignment vertical="center"/>
      <protection/>
    </xf>
    <xf numFmtId="0" fontId="9" fillId="0" borderId="0" xfId="34" applyFont="1" applyFill="1" applyAlignment="1" applyProtection="1">
      <alignment vertical="center"/>
      <protection/>
    </xf>
    <xf numFmtId="2" fontId="9" fillId="0" borderId="0" xfId="34" applyNumberFormat="1" applyFont="1" applyFill="1" applyAlignment="1" applyProtection="1">
      <alignment horizontal="center" vertical="center"/>
      <protection/>
    </xf>
    <xf numFmtId="2" fontId="9" fillId="0" borderId="0" xfId="34" applyNumberFormat="1" applyFont="1" applyFill="1" applyAlignment="1" applyProtection="1">
      <alignment vertical="center"/>
      <protection/>
    </xf>
    <xf numFmtId="0" fontId="19" fillId="0" borderId="108" xfId="34" applyFont="1" applyFill="1" applyBorder="1" applyAlignment="1" applyProtection="1">
      <alignment horizontal="left" vertical="center" wrapText="1"/>
      <protection/>
    </xf>
    <xf numFmtId="2" fontId="10" fillId="0" borderId="97" xfId="34" applyNumberFormat="1" applyFont="1" applyFill="1" applyBorder="1" applyAlignment="1" applyProtection="1">
      <alignment horizontal="center" vertical="center"/>
      <protection/>
    </xf>
    <xf numFmtId="2" fontId="10" fillId="0" borderId="56" xfId="34" applyNumberFormat="1" applyFont="1" applyFill="1" applyBorder="1" applyAlignment="1" applyProtection="1">
      <alignment horizontal="center" vertical="center"/>
      <protection/>
    </xf>
    <xf numFmtId="0" fontId="9" fillId="0" borderId="5" xfId="32" applyFont="1" applyFill="1" applyBorder="1" applyAlignment="1">
      <alignment horizontal="left" vertical="center"/>
      <protection/>
    </xf>
    <xf numFmtId="49" fontId="8" fillId="5" borderId="13" xfId="32" applyNumberFormat="1" applyFont="1" applyFill="1" applyBorder="1" applyAlignment="1" applyProtection="1">
      <alignment horizontal="left" vertical="center" wrapText="1"/>
      <protection locked="0"/>
    </xf>
    <xf numFmtId="0" fontId="9" fillId="0" borderId="142" xfId="32" applyNumberFormat="1" applyFont="1" applyFill="1" applyBorder="1" applyAlignment="1">
      <alignment horizontal="left" vertical="center"/>
      <protection/>
    </xf>
    <xf numFmtId="0" fontId="8" fillId="0" borderId="65" xfId="32" applyNumberFormat="1" applyFont="1" applyFill="1" applyBorder="1" applyAlignment="1" applyProtection="1">
      <alignment horizontal="left" vertical="center" wrapText="1"/>
      <protection/>
    </xf>
    <xf numFmtId="0" fontId="8" fillId="0" borderId="90" xfId="32" applyNumberFormat="1" applyFont="1" applyFill="1" applyBorder="1" applyAlignment="1" applyProtection="1">
      <alignment horizontal="left" vertical="center" wrapText="1"/>
      <protection/>
    </xf>
    <xf numFmtId="176" fontId="8" fillId="0" borderId="115" xfId="0" applyNumberFormat="1" applyFont="1" applyFill="1" applyBorder="1" applyAlignment="1" applyProtection="1">
      <alignment vertical="center"/>
      <protection/>
    </xf>
    <xf numFmtId="176" fontId="8" fillId="0" borderId="49" xfId="28" applyNumberFormat="1" applyFont="1" applyFill="1" applyBorder="1" applyAlignment="1" applyProtection="1">
      <alignment vertical="center"/>
      <protection/>
    </xf>
    <xf numFmtId="0" fontId="16" fillId="0" borderId="173" xfId="32" applyFont="1" applyFill="1" applyBorder="1" applyAlignment="1" applyProtection="1">
      <alignment horizontal="center" vertical="center"/>
      <protection/>
    </xf>
    <xf numFmtId="0" fontId="8" fillId="5" borderId="48" xfId="32" applyFont="1" applyFill="1" applyBorder="1" applyAlignment="1" applyProtection="1">
      <alignment horizontal="center" vertical="center"/>
      <protection locked="0"/>
    </xf>
    <xf numFmtId="176" fontId="8" fillId="0" borderId="17" xfId="32" applyNumberFormat="1" applyFont="1" applyFill="1" applyBorder="1" applyAlignment="1" applyProtection="1">
      <alignment horizontal="right" vertical="center"/>
      <protection/>
    </xf>
    <xf numFmtId="0" fontId="16" fillId="0" borderId="165" xfId="32" applyFont="1" applyFill="1" applyBorder="1" applyAlignment="1" applyProtection="1">
      <alignment horizontal="center" vertical="center"/>
      <protection/>
    </xf>
    <xf numFmtId="0" fontId="8" fillId="5" borderId="35" xfId="32" applyFont="1" applyFill="1" applyBorder="1" applyAlignment="1" applyProtection="1">
      <alignment horizontal="center" vertical="center"/>
      <protection locked="0"/>
    </xf>
    <xf numFmtId="176" fontId="8" fillId="5" borderId="18" xfId="32" applyNumberFormat="1" applyFont="1" applyFill="1" applyBorder="1" applyAlignment="1" applyProtection="1">
      <alignment horizontal="right" vertical="center"/>
      <protection locked="0"/>
    </xf>
    <xf numFmtId="176" fontId="8" fillId="5" borderId="53" xfId="32" applyNumberFormat="1" applyFont="1" applyFill="1" applyBorder="1" applyAlignment="1" applyProtection="1">
      <alignment horizontal="right" vertical="center"/>
      <protection locked="0"/>
    </xf>
    <xf numFmtId="0" fontId="16" fillId="0" borderId="106" xfId="32" applyFont="1" applyFill="1" applyBorder="1" applyAlignment="1" applyProtection="1">
      <alignment horizontal="right" vertical="center"/>
      <protection/>
    </xf>
    <xf numFmtId="0" fontId="24" fillId="0" borderId="0" xfId="32" applyFont="1" applyFill="1" applyAlignment="1" applyProtection="1">
      <alignment horizontal="center" vertical="center"/>
      <protection/>
    </xf>
    <xf numFmtId="0" fontId="19" fillId="0" borderId="0" xfId="32" applyFont="1" applyFill="1" applyBorder="1" applyAlignment="1" applyProtection="1">
      <alignment horizontal="right" vertical="center"/>
      <protection/>
    </xf>
    <xf numFmtId="0" fontId="19" fillId="0" borderId="0" xfId="28" applyFont="1" applyFill="1" applyBorder="1" applyAlignment="1" applyProtection="1">
      <alignment horizontal="centerContinuous" vertical="center"/>
      <protection/>
    </xf>
    <xf numFmtId="0" fontId="24" fillId="0" borderId="0" xfId="28" applyFont="1" applyFill="1" applyBorder="1" applyAlignment="1" applyProtection="1">
      <alignment horizontal="centerContinuous" vertical="center"/>
      <protection/>
    </xf>
    <xf numFmtId="2" fontId="24" fillId="0" borderId="0" xfId="28" applyNumberFormat="1" applyFont="1" applyFill="1" applyBorder="1" applyAlignment="1" applyProtection="1">
      <alignment horizontal="centerContinuous" vertical="center"/>
      <protection/>
    </xf>
    <xf numFmtId="0" fontId="8" fillId="0" borderId="170" xfId="28" applyFont="1" applyFill="1" applyBorder="1" applyAlignment="1" applyProtection="1">
      <alignment horizontal="center" vertical="center" wrapText="1"/>
      <protection/>
    </xf>
    <xf numFmtId="0" fontId="33" fillId="0" borderId="0" xfId="32" applyFont="1" applyFill="1" applyAlignment="1" applyProtection="1">
      <alignment horizontal="right" vertical="center"/>
      <protection/>
    </xf>
    <xf numFmtId="165" fontId="24" fillId="0" borderId="0" xfId="32" applyNumberFormat="1" applyFont="1" applyFill="1" applyBorder="1" applyAlignment="1" applyProtection="1">
      <alignment horizontal="center" vertical="center"/>
      <protection/>
    </xf>
    <xf numFmtId="0" fontId="8" fillId="0" borderId="174" xfId="32" applyFont="1" applyFill="1" applyBorder="1" applyAlignment="1" applyProtection="1">
      <alignment horizontal="center" vertical="center"/>
      <protection/>
    </xf>
    <xf numFmtId="0" fontId="8" fillId="0" borderId="82" xfId="32" applyFont="1" applyFill="1" applyBorder="1" applyAlignment="1" applyProtection="1">
      <alignment horizontal="center" vertical="center"/>
      <protection/>
    </xf>
    <xf numFmtId="0" fontId="8" fillId="0" borderId="83" xfId="32" applyFont="1" applyFill="1" applyBorder="1" applyAlignment="1" applyProtection="1">
      <alignment horizontal="center" vertical="center"/>
      <protection/>
    </xf>
    <xf numFmtId="0" fontId="8" fillId="0" borderId="175" xfId="32" applyFont="1" applyFill="1" applyBorder="1" applyAlignment="1" applyProtection="1">
      <alignment horizontal="center" vertical="center"/>
      <protection/>
    </xf>
    <xf numFmtId="0" fontId="8" fillId="0" borderId="170" xfId="32" applyFont="1" applyFill="1" applyBorder="1" applyAlignment="1" applyProtection="1">
      <alignment horizontal="center" vertical="center"/>
      <protection/>
    </xf>
    <xf numFmtId="0" fontId="8" fillId="0" borderId="176" xfId="32" applyFont="1" applyFill="1" applyBorder="1" applyAlignment="1" applyProtection="1">
      <alignment horizontal="center" vertical="center"/>
      <protection/>
    </xf>
    <xf numFmtId="0" fontId="8" fillId="0" borderId="33" xfId="32" applyFont="1" applyFill="1" applyBorder="1" applyAlignment="1" applyProtection="1">
      <alignment horizontal="center" vertical="center"/>
      <protection/>
    </xf>
    <xf numFmtId="0" fontId="8" fillId="0" borderId="4" xfId="32" applyFont="1" applyFill="1" applyBorder="1" applyAlignment="1" applyProtection="1">
      <alignment horizontal="center" vertical="center"/>
      <protection/>
    </xf>
    <xf numFmtId="0" fontId="8" fillId="0" borderId="177" xfId="32" applyFont="1" applyFill="1" applyBorder="1" applyAlignment="1" applyProtection="1">
      <alignment horizontal="center" vertical="center"/>
      <protection/>
    </xf>
    <xf numFmtId="0" fontId="8" fillId="0" borderId="104" xfId="32" applyFont="1" applyFill="1" applyBorder="1" applyAlignment="1" applyProtection="1">
      <alignment horizontal="center" vertical="center"/>
      <protection/>
    </xf>
    <xf numFmtId="0" fontId="8" fillId="0" borderId="178" xfId="32" applyFont="1" applyFill="1" applyBorder="1" applyAlignment="1" applyProtection="1">
      <alignment horizontal="center" vertical="center"/>
      <protection/>
    </xf>
    <xf numFmtId="0" fontId="8" fillId="0" borderId="44" xfId="32" applyFont="1" applyFill="1" applyBorder="1" applyAlignment="1" applyProtection="1">
      <alignment horizontal="center" vertical="center"/>
      <protection/>
    </xf>
    <xf numFmtId="0" fontId="8" fillId="0" borderId="98" xfId="32" applyFont="1" applyFill="1" applyBorder="1" applyAlignment="1" applyProtection="1">
      <alignment horizontal="center" vertical="center"/>
      <protection/>
    </xf>
    <xf numFmtId="0" fontId="8" fillId="0" borderId="179" xfId="32" applyFont="1" applyFill="1" applyBorder="1" applyAlignment="1" applyProtection="1">
      <alignment horizontal="center" vertical="center"/>
      <protection/>
    </xf>
    <xf numFmtId="0" fontId="8" fillId="0" borderId="99" xfId="32" applyFont="1" applyFill="1" applyBorder="1" applyAlignment="1" applyProtection="1">
      <alignment horizontal="center" vertical="center"/>
      <protection/>
    </xf>
    <xf numFmtId="0" fontId="16" fillId="0" borderId="52" xfId="32" applyFont="1" applyFill="1" applyBorder="1" applyAlignment="1" applyProtection="1">
      <alignment horizontal="right" vertical="center"/>
      <protection/>
    </xf>
    <xf numFmtId="0" fontId="16" fillId="0" borderId="35" xfId="0" applyFont="1" applyFill="1" applyBorder="1" applyAlignment="1">
      <alignment horizontal="right" vertical="center"/>
    </xf>
    <xf numFmtId="0" fontId="10" fillId="3" borderId="0" xfId="25" applyFont="1" applyFill="1" applyAlignment="1">
      <alignment horizontal="centerContinuous" vertical="center"/>
      <protection/>
    </xf>
    <xf numFmtId="0" fontId="8" fillId="3" borderId="0" xfId="25" applyFont="1" applyFill="1" applyAlignment="1">
      <alignment horizontal="centerContinuous" vertical="center"/>
      <protection/>
    </xf>
    <xf numFmtId="0" fontId="13" fillId="2" borderId="0" xfId="32" applyFont="1" applyFill="1" applyAlignment="1" applyProtection="1">
      <alignment horizontal="centerContinuous" vertical="center"/>
      <protection/>
    </xf>
    <xf numFmtId="0" fontId="48" fillId="3" borderId="0" xfId="25" applyFont="1" applyFill="1" applyBorder="1" applyAlignment="1">
      <alignment vertical="center"/>
      <protection/>
    </xf>
    <xf numFmtId="0" fontId="8" fillId="3" borderId="0" xfId="29" applyFont="1" applyFill="1" applyAlignment="1" applyProtection="1">
      <alignment vertical="center"/>
      <protection/>
    </xf>
    <xf numFmtId="0" fontId="48" fillId="3" borderId="0" xfId="23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165" fontId="8" fillId="5" borderId="180" xfId="0" applyNumberFormat="1" applyFont="1" applyFill="1" applyBorder="1" applyAlignment="1" applyProtection="1">
      <alignment horizontal="right" vertical="center"/>
      <protection locked="0"/>
    </xf>
    <xf numFmtId="14" fontId="8" fillId="5" borderId="181" xfId="22" applyNumberFormat="1" applyFont="1" applyFill="1" applyBorder="1" applyAlignment="1" applyProtection="1">
      <alignment vertical="center"/>
      <protection locked="0"/>
    </xf>
    <xf numFmtId="0" fontId="8" fillId="0" borderId="159" xfId="2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182" xfId="0" applyFont="1" applyFill="1" applyBorder="1" applyAlignment="1">
      <alignment vertical="center"/>
    </xf>
    <xf numFmtId="0" fontId="3" fillId="0" borderId="17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4" fillId="0" borderId="108" xfId="21" applyFont="1" applyFill="1" applyBorder="1" applyAlignment="1" applyProtection="1">
      <alignment horizontal="left" vertical="center"/>
      <protection/>
    </xf>
    <xf numFmtId="0" fontId="0" fillId="0" borderId="138" xfId="0" applyBorder="1" applyAlignment="1">
      <alignment vertical="center"/>
    </xf>
    <xf numFmtId="0" fontId="8" fillId="0" borderId="0" xfId="21" applyFont="1" applyFill="1" applyBorder="1" applyAlignment="1" applyProtection="1">
      <alignment vertical="center"/>
      <protection/>
    </xf>
    <xf numFmtId="0" fontId="27" fillId="0" borderId="183" xfId="21" applyFont="1" applyFill="1" applyBorder="1" applyAlignment="1" applyProtection="1">
      <alignment horizontal="center" vertical="center"/>
      <protection/>
    </xf>
    <xf numFmtId="0" fontId="31" fillId="0" borderId="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9" fillId="0" borderId="85" xfId="2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14" fillId="0" borderId="108" xfId="21" applyFont="1" applyFill="1" applyBorder="1" applyAlignment="1" applyProtection="1">
      <alignment vertical="center"/>
      <protection/>
    </xf>
    <xf numFmtId="0" fontId="0" fillId="0" borderId="141" xfId="0" applyBorder="1" applyAlignment="1">
      <alignment vertical="center"/>
    </xf>
    <xf numFmtId="0" fontId="24" fillId="0" borderId="0" xfId="21" applyFont="1" applyFill="1" applyBorder="1" applyAlignment="1" applyProtection="1">
      <alignment horizontal="center" vertical="center"/>
      <protection/>
    </xf>
    <xf numFmtId="0" fontId="0" fillId="0" borderId="107" xfId="0" applyFill="1" applyBorder="1" applyAlignment="1">
      <alignment horizontal="right" vertical="center"/>
    </xf>
    <xf numFmtId="0" fontId="33" fillId="0" borderId="0" xfId="21" applyFont="1" applyFill="1" applyBorder="1" applyAlignment="1" applyProtection="1">
      <alignment horizontal="center" vertical="center"/>
      <protection/>
    </xf>
    <xf numFmtId="0" fontId="0" fillId="0" borderId="184" xfId="0" applyFill="1" applyBorder="1" applyAlignment="1" applyProtection="1">
      <alignment horizontal="center" vertical="center"/>
      <protection/>
    </xf>
    <xf numFmtId="0" fontId="16" fillId="0" borderId="60" xfId="21" applyFont="1" applyFill="1" applyBorder="1" applyAlignment="1" applyProtection="1">
      <alignment vertical="center" wrapText="1"/>
      <protection/>
    </xf>
    <xf numFmtId="0" fontId="16" fillId="0" borderId="68" xfId="21" applyFont="1" applyFill="1" applyBorder="1" applyAlignment="1" applyProtection="1">
      <alignment vertical="center" wrapText="1"/>
      <protection/>
    </xf>
    <xf numFmtId="0" fontId="10" fillId="0" borderId="106" xfId="21" applyFont="1" applyFill="1" applyBorder="1" applyAlignment="1" applyProtection="1">
      <alignment horizontal="right" vertical="center"/>
      <protection/>
    </xf>
    <xf numFmtId="0" fontId="0" fillId="0" borderId="185" xfId="0" applyFill="1" applyBorder="1" applyAlignment="1" applyProtection="1">
      <alignment horizontal="center" vertical="center"/>
      <protection/>
    </xf>
    <xf numFmtId="0" fontId="9" fillId="0" borderId="102" xfId="2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vertical="center"/>
    </xf>
    <xf numFmtId="0" fontId="9" fillId="0" borderId="86" xfId="21" applyFont="1" applyFill="1" applyBorder="1" applyAlignment="1" applyProtection="1">
      <alignment vertical="center"/>
      <protection/>
    </xf>
    <xf numFmtId="0" fontId="31" fillId="0" borderId="116" xfId="0" applyFont="1" applyFill="1" applyBorder="1" applyAlignment="1">
      <alignment vertical="center"/>
    </xf>
    <xf numFmtId="0" fontId="16" fillId="0" borderId="0" xfId="21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9" fillId="0" borderId="154" xfId="21" applyFont="1" applyFill="1" applyBorder="1" applyAlignment="1" applyProtection="1">
      <alignment horizontal="center" vertical="center"/>
      <protection/>
    </xf>
    <xf numFmtId="0" fontId="9" fillId="0" borderId="85" xfId="21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>
      <alignment vertical="center"/>
    </xf>
    <xf numFmtId="0" fontId="9" fillId="0" borderId="52" xfId="21" applyFont="1" applyFill="1" applyBorder="1" applyAlignment="1" applyProtection="1">
      <alignment vertical="center"/>
      <protection/>
    </xf>
    <xf numFmtId="0" fontId="8" fillId="5" borderId="0" xfId="25" applyFont="1" applyFill="1" applyAlignment="1" applyProtection="1">
      <alignment vertical="center"/>
      <protection locked="0"/>
    </xf>
    <xf numFmtId="0" fontId="8" fillId="5" borderId="12" xfId="0" applyNumberFormat="1" applyFont="1" applyFill="1" applyBorder="1" applyAlignment="1" applyProtection="1">
      <alignment vertical="center"/>
      <protection locked="0"/>
    </xf>
    <xf numFmtId="0" fontId="16" fillId="0" borderId="0" xfId="25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8" fillId="3" borderId="0" xfId="25" applyFont="1" applyFill="1" applyAlignment="1" applyProtection="1">
      <alignment vertical="center" wrapText="1"/>
      <protection/>
    </xf>
    <xf numFmtId="0" fontId="39" fillId="0" borderId="0" xfId="0" applyFont="1" applyAlignment="1">
      <alignment vertical="center" wrapText="1"/>
    </xf>
    <xf numFmtId="0" fontId="8" fillId="3" borderId="0" xfId="25" applyFont="1" applyFill="1" applyAlignment="1" applyProtection="1">
      <alignment vertical="center"/>
      <protection/>
    </xf>
    <xf numFmtId="0" fontId="14" fillId="3" borderId="0" xfId="25" applyFont="1" applyFill="1" applyAlignment="1" applyProtection="1">
      <alignment vertical="center" wrapText="1"/>
      <protection/>
    </xf>
    <xf numFmtId="0" fontId="47" fillId="0" borderId="0" xfId="0" applyFont="1" applyAlignment="1">
      <alignment vertical="center" wrapText="1"/>
    </xf>
    <xf numFmtId="0" fontId="11" fillId="0" borderId="0" xfId="21" applyFont="1" applyFill="1" applyBorder="1" applyAlignment="1" applyProtection="1">
      <alignment horizontal="center" vertical="center"/>
      <protection/>
    </xf>
    <xf numFmtId="0" fontId="8" fillId="3" borderId="0" xfId="25" applyFont="1" applyFill="1" applyBorder="1" applyAlignment="1" applyProtection="1">
      <alignment vertical="center"/>
      <protection/>
    </xf>
    <xf numFmtId="0" fontId="14" fillId="0" borderId="105" xfId="21" applyFont="1" applyFill="1" applyBorder="1" applyAlignment="1" applyProtection="1">
      <alignment vertical="center"/>
      <protection/>
    </xf>
    <xf numFmtId="0" fontId="0" fillId="0" borderId="106" xfId="0" applyFill="1" applyBorder="1" applyAlignment="1">
      <alignment vertical="center"/>
    </xf>
    <xf numFmtId="0" fontId="8" fillId="0" borderId="138" xfId="21" applyFont="1" applyFill="1" applyBorder="1" applyAlignment="1" applyProtection="1">
      <alignment horizontal="right" vertical="center"/>
      <protection/>
    </xf>
    <xf numFmtId="0" fontId="24" fillId="0" borderId="0" xfId="2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10" fillId="0" borderId="106" xfId="21" applyFont="1" applyFill="1" applyBorder="1" applyAlignment="1" applyProtection="1">
      <alignment horizontal="right" vertical="center" wrapText="1"/>
      <protection/>
    </xf>
    <xf numFmtId="0" fontId="0" fillId="0" borderId="106" xfId="0" applyFill="1" applyBorder="1" applyAlignment="1">
      <alignment horizontal="right" vertical="center" wrapText="1"/>
    </xf>
    <xf numFmtId="0" fontId="8" fillId="0" borderId="186" xfId="2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9" xfId="2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2" xfId="0" applyFont="1" applyFill="1" applyBorder="1" applyAlignment="1">
      <alignment horizontal="left" vertical="center"/>
    </xf>
    <xf numFmtId="0" fontId="8" fillId="0" borderId="7" xfId="29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87" xfId="0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0" fillId="0" borderId="163" xfId="0" applyFill="1" applyBorder="1" applyAlignment="1">
      <alignment vertical="center"/>
    </xf>
    <xf numFmtId="0" fontId="16" fillId="0" borderId="0" xfId="21" applyFont="1" applyFill="1" applyAlignment="1" applyProtection="1" quotePrefix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0" xfId="29" applyFont="1" applyFill="1" applyBorder="1" applyAlignment="1" applyProtection="1">
      <alignment horizontal="center" vertical="center"/>
      <protection/>
    </xf>
    <xf numFmtId="0" fontId="8" fillId="0" borderId="11" xfId="29" applyFont="1" applyFill="1" applyBorder="1" applyAlignment="1" applyProtection="1">
      <alignment vertical="center"/>
      <protection/>
    </xf>
    <xf numFmtId="0" fontId="0" fillId="0" borderId="11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16" xfId="29" applyFont="1" applyFill="1" applyBorder="1" applyAlignment="1" applyProtection="1">
      <alignment vertical="center" wrapText="1"/>
      <protection/>
    </xf>
    <xf numFmtId="0" fontId="0" fillId="0" borderId="11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1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16" xfId="29" applyFont="1" applyFill="1" applyBorder="1" applyAlignment="1" applyProtection="1">
      <alignment vertical="center"/>
      <protection/>
    </xf>
    <xf numFmtId="0" fontId="0" fillId="0" borderId="17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0" xfId="29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7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62" xfId="0" applyFill="1" applyBorder="1" applyAlignment="1">
      <alignment horizontal="right" vertical="center"/>
    </xf>
    <xf numFmtId="0" fontId="8" fillId="0" borderId="7" xfId="29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62" xfId="0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0" fontId="0" fillId="0" borderId="188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62" xfId="0" applyFill="1" applyBorder="1" applyAlignment="1">
      <alignment/>
    </xf>
    <xf numFmtId="49" fontId="8" fillId="5" borderId="22" xfId="23" applyNumberFormat="1" applyFont="1" applyFill="1" applyBorder="1" applyAlignment="1" applyProtection="1">
      <alignment vertical="center"/>
      <protection locked="0"/>
    </xf>
    <xf numFmtId="49" fontId="8" fillId="5" borderId="41" xfId="0" applyNumberFormat="1" applyFont="1" applyFill="1" applyBorder="1" applyAlignment="1" applyProtection="1">
      <alignment vertical="center"/>
      <protection locked="0"/>
    </xf>
    <xf numFmtId="0" fontId="0" fillId="0" borderId="156" xfId="0" applyFont="1" applyFill="1" applyBorder="1" applyAlignment="1">
      <alignment horizontal="right" vertical="center"/>
    </xf>
    <xf numFmtId="0" fontId="0" fillId="0" borderId="156" xfId="0" applyFill="1" applyBorder="1" applyAlignment="1">
      <alignment vertical="center"/>
    </xf>
    <xf numFmtId="0" fontId="0" fillId="0" borderId="189" xfId="0" applyFill="1" applyBorder="1" applyAlignment="1">
      <alignment vertical="center"/>
    </xf>
    <xf numFmtId="0" fontId="20" fillId="0" borderId="106" xfId="23" applyFont="1" applyFill="1" applyBorder="1" applyAlignment="1" applyProtection="1">
      <alignment horizontal="right" vertical="center"/>
      <protection/>
    </xf>
    <xf numFmtId="0" fontId="32" fillId="0" borderId="190" xfId="0" applyFont="1" applyFill="1" applyBorder="1" applyAlignment="1">
      <alignment horizontal="right" vertical="center"/>
    </xf>
    <xf numFmtId="0" fontId="16" fillId="0" borderId="0" xfId="23" applyFont="1" applyFill="1" applyBorder="1" applyAlignment="1" applyProtection="1" quotePrefix="1">
      <alignment vertical="center"/>
      <protection/>
    </xf>
    <xf numFmtId="0" fontId="0" fillId="0" borderId="0" xfId="0" applyFill="1" applyBorder="1" applyAlignment="1">
      <alignment vertical="center"/>
    </xf>
    <xf numFmtId="0" fontId="45" fillId="0" borderId="157" xfId="23" applyFont="1" applyFill="1" applyBorder="1" applyAlignment="1" applyProtection="1">
      <alignment horizontal="right" vertical="center" wrapText="1"/>
      <protection/>
    </xf>
    <xf numFmtId="0" fontId="46" fillId="0" borderId="160" xfId="0" applyFont="1" applyFill="1" applyBorder="1" applyAlignment="1">
      <alignment horizontal="right" vertical="center" wrapText="1"/>
    </xf>
    <xf numFmtId="0" fontId="22" fillId="0" borderId="0" xfId="23" applyFont="1" applyFill="1" applyBorder="1" applyAlignment="1">
      <alignment horizontal="center" vertical="center"/>
      <protection/>
    </xf>
    <xf numFmtId="0" fontId="22" fillId="0" borderId="71" xfId="22" applyFont="1" applyFill="1" applyBorder="1" applyAlignment="1" applyProtection="1">
      <alignment horizontal="center" vertical="center"/>
      <protection/>
    </xf>
    <xf numFmtId="0" fontId="0" fillId="0" borderId="71" xfId="0" applyFill="1" applyBorder="1" applyAlignment="1">
      <alignment horizontal="center" vertical="center"/>
    </xf>
    <xf numFmtId="14" fontId="8" fillId="5" borderId="22" xfId="23" applyNumberFormat="1" applyFont="1" applyFill="1" applyBorder="1" applyAlignment="1" applyProtection="1" quotePrefix="1">
      <alignment vertical="center"/>
      <protection locked="0"/>
    </xf>
    <xf numFmtId="14" fontId="8" fillId="5" borderId="41" xfId="0" applyNumberFormat="1" applyFont="1" applyFill="1" applyBorder="1" applyAlignment="1" applyProtection="1">
      <alignment vertical="center"/>
      <protection locked="0"/>
    </xf>
    <xf numFmtId="49" fontId="0" fillId="5" borderId="71" xfId="0" applyNumberFormat="1" applyFill="1" applyBorder="1" applyAlignment="1" applyProtection="1">
      <alignment horizontal="left" vertical="center"/>
      <protection locked="0"/>
    </xf>
    <xf numFmtId="49" fontId="0" fillId="5" borderId="158" xfId="0" applyNumberFormat="1" applyFill="1" applyBorder="1" applyAlignment="1" applyProtection="1">
      <alignment horizontal="left" vertical="center"/>
      <protection locked="0"/>
    </xf>
    <xf numFmtId="0" fontId="8" fillId="0" borderId="0" xfId="23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49" fontId="8" fillId="5" borderId="143" xfId="23" applyNumberFormat="1" applyFont="1" applyFill="1" applyBorder="1" applyAlignment="1" applyProtection="1">
      <alignment horizontal="left" vertical="center"/>
      <protection locked="0"/>
    </xf>
    <xf numFmtId="49" fontId="0" fillId="5" borderId="143" xfId="0" applyNumberFormat="1" applyFill="1" applyBorder="1" applyAlignment="1" applyProtection="1">
      <alignment horizontal="left" vertical="center"/>
      <protection locked="0"/>
    </xf>
    <xf numFmtId="49" fontId="0" fillId="5" borderId="144" xfId="0" applyNumberFormat="1" applyFill="1" applyBorder="1" applyAlignment="1" applyProtection="1">
      <alignment horizontal="left" vertical="center"/>
      <protection locked="0"/>
    </xf>
    <xf numFmtId="0" fontId="8" fillId="0" borderId="0" xfId="23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1" fillId="0" borderId="0" xfId="23" applyFont="1" applyFill="1" applyBorder="1" applyAlignment="1" applyProtection="1">
      <alignment horizontal="center" vertical="center"/>
      <protection/>
    </xf>
    <xf numFmtId="14" fontId="8" fillId="5" borderId="22" xfId="23" applyNumberFormat="1" applyFont="1" applyFill="1" applyBorder="1" applyAlignment="1" applyProtection="1">
      <alignment vertical="center"/>
      <protection locked="0"/>
    </xf>
    <xf numFmtId="49" fontId="8" fillId="5" borderId="22" xfId="23" applyNumberFormat="1" applyFont="1" applyFill="1" applyBorder="1" applyAlignment="1" applyProtection="1" quotePrefix="1">
      <alignment vertical="center"/>
      <protection locked="0"/>
    </xf>
    <xf numFmtId="49" fontId="8" fillId="5" borderId="10" xfId="23" applyNumberFormat="1" applyFont="1" applyFill="1" applyBorder="1" applyAlignment="1" applyProtection="1">
      <alignment horizontal="left" vertical="center"/>
      <protection locked="0"/>
    </xf>
    <xf numFmtId="49" fontId="0" fillId="5" borderId="10" xfId="0" applyNumberFormat="1" applyFill="1" applyBorder="1" applyAlignment="1" applyProtection="1">
      <alignment horizontal="left" vertical="center"/>
      <protection locked="0"/>
    </xf>
    <xf numFmtId="49" fontId="0" fillId="5" borderId="58" xfId="0" applyNumberFormat="1" applyFill="1" applyBorder="1" applyAlignment="1" applyProtection="1">
      <alignment horizontal="left" vertical="center"/>
      <protection locked="0"/>
    </xf>
    <xf numFmtId="0" fontId="23" fillId="0" borderId="0" xfId="23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4" fontId="8" fillId="5" borderId="21" xfId="23" applyNumberFormat="1" applyFont="1" applyFill="1" applyBorder="1" applyAlignment="1" applyProtection="1">
      <alignment vertical="center"/>
      <protection locked="0"/>
    </xf>
    <xf numFmtId="14" fontId="8" fillId="5" borderId="46" xfId="0" applyNumberFormat="1" applyFont="1" applyFill="1" applyBorder="1" applyAlignment="1" applyProtection="1">
      <alignment vertical="center"/>
      <protection locked="0"/>
    </xf>
    <xf numFmtId="0" fontId="8" fillId="0" borderId="140" xfId="23" applyFont="1" applyFill="1" applyBorder="1" applyAlignment="1" applyProtection="1">
      <alignment horizontal="center" vertical="center"/>
      <protection/>
    </xf>
    <xf numFmtId="0" fontId="8" fillId="0" borderId="146" xfId="23" applyFont="1" applyFill="1" applyBorder="1" applyAlignment="1" applyProtection="1">
      <alignment horizontal="center" vertical="center"/>
      <protection/>
    </xf>
    <xf numFmtId="49" fontId="8" fillId="0" borderId="6" xfId="22" applyNumberFormat="1" applyFont="1" applyFill="1" applyBorder="1" applyAlignment="1" applyProtection="1">
      <alignment vertical="center" wrapText="1"/>
      <protection/>
    </xf>
    <xf numFmtId="0" fontId="8" fillId="0" borderId="48" xfId="22" applyNumberFormat="1" applyFont="1" applyFill="1" applyBorder="1" applyAlignment="1" applyProtection="1">
      <alignment vertical="center" wrapText="1"/>
      <protection/>
    </xf>
    <xf numFmtId="49" fontId="8" fillId="5" borderId="23" xfId="23" applyNumberFormat="1" applyFont="1" applyFill="1" applyBorder="1" applyAlignment="1" applyProtection="1">
      <alignment vertical="center"/>
      <protection locked="0"/>
    </xf>
    <xf numFmtId="49" fontId="8" fillId="5" borderId="34" xfId="0" applyNumberFormat="1" applyFont="1" applyFill="1" applyBorder="1" applyAlignment="1" applyProtection="1">
      <alignment vertical="center"/>
      <protection locked="0"/>
    </xf>
    <xf numFmtId="0" fontId="8" fillId="0" borderId="77" xfId="23" applyFont="1" applyFill="1" applyBorder="1" applyAlignment="1" applyProtection="1">
      <alignment horizontal="center" vertical="center"/>
      <protection/>
    </xf>
    <xf numFmtId="0" fontId="0" fillId="0" borderId="150" xfId="0" applyFont="1" applyFill="1" applyBorder="1" applyAlignment="1">
      <alignment horizontal="center" vertical="center"/>
    </xf>
    <xf numFmtId="0" fontId="16" fillId="0" borderId="121" xfId="22" applyFont="1" applyFill="1" applyBorder="1" applyAlignment="1" applyProtection="1">
      <alignment vertical="center" wrapText="1"/>
      <protection/>
    </xf>
    <xf numFmtId="0" fontId="0" fillId="0" borderId="146" xfId="0" applyFill="1" applyBorder="1" applyAlignment="1">
      <alignment vertical="center" wrapText="1"/>
    </xf>
    <xf numFmtId="49" fontId="8" fillId="0" borderId="147" xfId="0" applyNumberFormat="1" applyFont="1" applyFill="1" applyBorder="1" applyAlignment="1" applyProtection="1">
      <alignment vertical="center" wrapText="1"/>
      <protection/>
    </xf>
    <xf numFmtId="0" fontId="8" fillId="0" borderId="50" xfId="0" applyFont="1" applyFill="1" applyBorder="1" applyAlignment="1">
      <alignment vertical="center" wrapText="1"/>
    </xf>
    <xf numFmtId="49" fontId="8" fillId="5" borderId="7" xfId="22" applyNumberFormat="1" applyFont="1" applyFill="1" applyBorder="1" applyAlignment="1" applyProtection="1">
      <alignment vertical="center" wrapText="1"/>
      <protection locked="0"/>
    </xf>
    <xf numFmtId="49" fontId="8" fillId="5" borderId="35" xfId="22" applyNumberFormat="1" applyFont="1" applyFill="1" applyBorder="1" applyAlignment="1" applyProtection="1">
      <alignment vertical="center" wrapText="1"/>
      <protection locked="0"/>
    </xf>
    <xf numFmtId="49" fontId="8" fillId="5" borderId="5" xfId="22" applyNumberFormat="1" applyFont="1" applyFill="1" applyBorder="1" applyAlignment="1" applyProtection="1">
      <alignment vertical="center" wrapText="1"/>
      <protection locked="0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8" fillId="0" borderId="6" xfId="22" applyNumberFormat="1" applyFont="1" applyFill="1" applyBorder="1" applyAlignment="1" applyProtection="1">
      <alignment vertical="center" wrapText="1"/>
      <protection/>
    </xf>
    <xf numFmtId="49" fontId="16" fillId="5" borderId="66" xfId="0" applyNumberFormat="1" applyFont="1" applyFill="1" applyBorder="1" applyAlignment="1" applyProtection="1">
      <alignment vertical="center" wrapText="1"/>
      <protection locked="0"/>
    </xf>
    <xf numFmtId="49" fontId="16" fillId="5" borderId="50" xfId="0" applyNumberFormat="1" applyFont="1" applyFill="1" applyBorder="1" applyAlignment="1" applyProtection="1">
      <alignment vertical="center" wrapText="1"/>
      <protection locked="0"/>
    </xf>
    <xf numFmtId="49" fontId="16" fillId="5" borderId="66" xfId="22" applyNumberFormat="1" applyFont="1" applyFill="1" applyBorder="1" applyAlignment="1" applyProtection="1">
      <alignment vertical="center" wrapText="1"/>
      <protection locked="0"/>
    </xf>
    <xf numFmtId="0" fontId="8" fillId="5" borderId="152" xfId="0" applyFont="1" applyFill="1" applyBorder="1" applyAlignment="1" applyProtection="1">
      <alignment vertical="center" wrapText="1"/>
      <protection locked="0"/>
    </xf>
    <xf numFmtId="49" fontId="8" fillId="5" borderId="8" xfId="22" applyNumberFormat="1" applyFont="1" applyFill="1" applyBorder="1" applyAlignment="1" applyProtection="1">
      <alignment vertical="center" wrapText="1"/>
      <protection locked="0"/>
    </xf>
    <xf numFmtId="0" fontId="8" fillId="5" borderId="93" xfId="0" applyFont="1" applyFill="1" applyBorder="1" applyAlignment="1" applyProtection="1">
      <alignment vertical="center" wrapText="1"/>
      <protection locked="0"/>
    </xf>
    <xf numFmtId="49" fontId="8" fillId="5" borderId="102" xfId="22" applyNumberFormat="1" applyFont="1" applyFill="1" applyBorder="1" applyAlignment="1" applyProtection="1">
      <alignment vertical="center" wrapText="1"/>
      <protection locked="0"/>
    </xf>
    <xf numFmtId="49" fontId="8" fillId="5" borderId="184" xfId="22" applyNumberFormat="1" applyFont="1" applyFill="1" applyBorder="1" applyAlignment="1" applyProtection="1">
      <alignment vertical="center" wrapText="1"/>
      <protection locked="0"/>
    </xf>
    <xf numFmtId="0" fontId="8" fillId="0" borderId="43" xfId="3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11" fillId="0" borderId="0" xfId="3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4" fillId="0" borderId="0" xfId="30" applyFont="1" applyFill="1" applyAlignment="1" applyProtection="1">
      <alignment horizontal="center" vertical="center"/>
      <protection/>
    </xf>
    <xf numFmtId="0" fontId="16" fillId="0" borderId="122" xfId="3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8" fillId="0" borderId="160" xfId="0" applyFont="1" applyFill="1" applyBorder="1" applyAlignment="1" applyProtection="1">
      <alignment vertical="center"/>
      <protection/>
    </xf>
    <xf numFmtId="0" fontId="0" fillId="0" borderId="160" xfId="0" applyFill="1" applyBorder="1" applyAlignment="1">
      <alignment vertical="center"/>
    </xf>
    <xf numFmtId="164" fontId="8" fillId="0" borderId="160" xfId="30" applyNumberFormat="1" applyFont="1" applyFill="1" applyBorder="1" applyAlignment="1" applyProtection="1">
      <alignment vertical="center"/>
      <protection/>
    </xf>
    <xf numFmtId="0" fontId="0" fillId="0" borderId="158" xfId="0" applyFill="1" applyBorder="1" applyAlignment="1">
      <alignment vertical="center"/>
    </xf>
    <xf numFmtId="0" fontId="0" fillId="0" borderId="180" xfId="0" applyFill="1" applyBorder="1" applyAlignment="1">
      <alignment horizontal="center" vertical="center"/>
    </xf>
    <xf numFmtId="0" fontId="13" fillId="0" borderId="0" xfId="30" applyFont="1" applyFill="1" applyAlignment="1" applyProtection="1">
      <alignment horizontal="center" vertical="center"/>
      <protection/>
    </xf>
    <xf numFmtId="49" fontId="10" fillId="5" borderId="101" xfId="0" applyNumberFormat="1" applyFont="1" applyFill="1" applyBorder="1" applyAlignment="1" applyProtection="1">
      <alignment horizontal="left" vertical="center"/>
      <protection locked="0"/>
    </xf>
    <xf numFmtId="0" fontId="19" fillId="0" borderId="62" xfId="31" applyFont="1" applyFill="1" applyBorder="1" applyAlignment="1" applyProtection="1">
      <alignment horizontal="center" vertical="center"/>
      <protection/>
    </xf>
    <xf numFmtId="0" fontId="29" fillId="0" borderId="42" xfId="0" applyFont="1" applyFill="1" applyBorder="1" applyAlignment="1">
      <alignment horizontal="center" vertical="center"/>
    </xf>
    <xf numFmtId="0" fontId="29" fillId="0" borderId="191" xfId="0" applyFont="1" applyFill="1" applyBorder="1" applyAlignment="1">
      <alignment horizontal="center" vertical="center"/>
    </xf>
    <xf numFmtId="49" fontId="10" fillId="5" borderId="143" xfId="31" applyNumberFormat="1" applyFont="1" applyFill="1" applyBorder="1" applyAlignment="1" applyProtection="1">
      <alignment horizontal="left" vertical="center"/>
      <protection locked="0"/>
    </xf>
    <xf numFmtId="49" fontId="10" fillId="5" borderId="143" xfId="0" applyNumberFormat="1" applyFont="1" applyFill="1" applyBorder="1" applyAlignment="1" applyProtection="1">
      <alignment horizontal="left" vertical="center"/>
      <protection locked="0"/>
    </xf>
    <xf numFmtId="49" fontId="10" fillId="5" borderId="144" xfId="0" applyNumberFormat="1" applyFont="1" applyFill="1" applyBorder="1" applyAlignment="1" applyProtection="1">
      <alignment horizontal="left" vertical="center"/>
      <protection locked="0"/>
    </xf>
    <xf numFmtId="49" fontId="29" fillId="5" borderId="186" xfId="0" applyNumberFormat="1" applyFont="1" applyFill="1" applyBorder="1" applyAlignment="1" applyProtection="1">
      <alignment horizontal="left" vertical="center"/>
      <protection locked="0"/>
    </xf>
    <xf numFmtId="49" fontId="29" fillId="5" borderId="14" xfId="0" applyNumberFormat="1" applyFont="1" applyFill="1" applyBorder="1" applyAlignment="1" applyProtection="1">
      <alignment horizontal="left" vertical="center"/>
      <protection locked="0"/>
    </xf>
    <xf numFmtId="49" fontId="29" fillId="5" borderId="15" xfId="0" applyNumberFormat="1" applyFont="1" applyFill="1" applyBorder="1" applyAlignment="1" applyProtection="1">
      <alignment horizontal="left" vertical="center"/>
      <protection locked="0"/>
    </xf>
    <xf numFmtId="49" fontId="49" fillId="5" borderId="188" xfId="0" applyNumberFormat="1" applyFont="1" applyFill="1" applyBorder="1" applyAlignment="1" applyProtection="1">
      <alignment horizontal="left" vertical="center"/>
      <protection locked="0"/>
    </xf>
    <xf numFmtId="49" fontId="49" fillId="5" borderId="192" xfId="0" applyNumberFormat="1" applyFont="1" applyFill="1" applyBorder="1" applyAlignment="1" applyProtection="1">
      <alignment horizontal="left" vertical="center"/>
      <protection locked="0"/>
    </xf>
    <xf numFmtId="49" fontId="10" fillId="5" borderId="10" xfId="0" applyNumberFormat="1" applyFont="1" applyFill="1" applyBorder="1" applyAlignment="1" applyProtection="1">
      <alignment horizontal="left" vertical="center"/>
      <protection locked="0"/>
    </xf>
    <xf numFmtId="49" fontId="10" fillId="5" borderId="148" xfId="0" applyNumberFormat="1" applyFont="1" applyFill="1" applyBorder="1" applyAlignment="1" applyProtection="1">
      <alignment horizontal="left" vertical="center"/>
      <protection locked="0"/>
    </xf>
    <xf numFmtId="49" fontId="29" fillId="5" borderId="10" xfId="0" applyNumberFormat="1" applyFont="1" applyFill="1" applyBorder="1" applyAlignment="1" applyProtection="1">
      <alignment horizontal="left" vertical="center"/>
      <protection locked="0"/>
    </xf>
    <xf numFmtId="49" fontId="29" fillId="5" borderId="58" xfId="0" applyNumberFormat="1" applyFont="1" applyFill="1" applyBorder="1" applyAlignment="1" applyProtection="1">
      <alignment horizontal="left" vertical="center"/>
      <protection locked="0"/>
    </xf>
    <xf numFmtId="0" fontId="13" fillId="0" borderId="0" xfId="3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0" xfId="31" applyFont="1" applyFill="1" applyAlignment="1" applyProtection="1">
      <alignment horizontal="center" vertical="center"/>
      <protection/>
    </xf>
    <xf numFmtId="49" fontId="10" fillId="5" borderId="144" xfId="31" applyNumberFormat="1" applyFont="1" applyFill="1" applyBorder="1" applyAlignment="1" applyProtection="1">
      <alignment horizontal="left" vertical="center"/>
      <protection locked="0"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left" vertical="center"/>
      <protection/>
    </xf>
    <xf numFmtId="0" fontId="29" fillId="0" borderId="58" xfId="0" applyNumberFormat="1" applyFont="1" applyFill="1" applyBorder="1" applyAlignment="1" applyProtection="1">
      <alignment horizontal="left" vertical="center"/>
      <protection/>
    </xf>
    <xf numFmtId="0" fontId="16" fillId="0" borderId="0" xfId="31" applyFont="1" applyFill="1" applyAlignment="1" applyProtection="1" quotePrefix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49" fontId="10" fillId="5" borderId="10" xfId="31" applyNumberFormat="1" applyFont="1" applyFill="1" applyBorder="1" applyAlignment="1" applyProtection="1">
      <alignment horizontal="left" vertical="center"/>
      <protection locked="0"/>
    </xf>
    <xf numFmtId="49" fontId="10" fillId="5" borderId="58" xfId="0" applyNumberFormat="1" applyFont="1" applyFill="1" applyBorder="1" applyAlignment="1" applyProtection="1">
      <alignment horizontal="left" vertical="center"/>
      <protection locked="0"/>
    </xf>
    <xf numFmtId="49" fontId="8" fillId="5" borderId="6" xfId="24" applyNumberFormat="1" applyFont="1" applyFill="1" applyBorder="1" applyAlignment="1" applyProtection="1">
      <alignment horizontal="left" vertical="center" wrapText="1"/>
      <protection locked="0"/>
    </xf>
    <xf numFmtId="49" fontId="0" fillId="5" borderId="48" xfId="0" applyNumberFormat="1" applyFill="1" applyBorder="1" applyAlignment="1" applyProtection="1">
      <alignment horizontal="left" vertical="center" wrapText="1"/>
      <protection locked="0"/>
    </xf>
    <xf numFmtId="0" fontId="11" fillId="0" borderId="0" xfId="24" applyFont="1" applyFill="1" applyBorder="1" applyAlignment="1" applyProtection="1">
      <alignment horizontal="center" vertical="center"/>
      <protection/>
    </xf>
    <xf numFmtId="0" fontId="8" fillId="5" borderId="21" xfId="23" applyNumberFormat="1" applyFont="1" applyFill="1" applyBorder="1" applyAlignment="1" applyProtection="1">
      <alignment horizontal="left" vertical="center" wrapText="1"/>
      <protection locked="0"/>
    </xf>
    <xf numFmtId="0" fontId="0" fillId="5" borderId="46" xfId="0" applyFont="1" applyFill="1" applyBorder="1" applyAlignment="1" applyProtection="1">
      <alignment horizontal="left" vertical="center" wrapText="1"/>
      <protection locked="0"/>
    </xf>
    <xf numFmtId="0" fontId="8" fillId="5" borderId="24" xfId="23" applyNumberFormat="1" applyFont="1" applyFill="1" applyBorder="1" applyAlignment="1" applyProtection="1" quotePrefix="1">
      <alignment horizontal="left" vertical="center" wrapText="1"/>
      <protection locked="0"/>
    </xf>
    <xf numFmtId="0" fontId="0" fillId="5" borderId="47" xfId="0" applyFont="1" applyFill="1" applyBorder="1" applyAlignment="1" applyProtection="1">
      <alignment horizontal="left" vertical="center" wrapText="1"/>
      <protection locked="0"/>
    </xf>
    <xf numFmtId="0" fontId="16" fillId="0" borderId="111" xfId="23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8" fillId="5" borderId="22" xfId="23" applyNumberFormat="1" applyFont="1" applyFill="1" applyBorder="1" applyAlignment="1" applyProtection="1">
      <alignment horizontal="left" vertical="center" wrapText="1"/>
      <protection locked="0"/>
    </xf>
    <xf numFmtId="0" fontId="0" fillId="5" borderId="41" xfId="0" applyFont="1" applyFill="1" applyBorder="1" applyAlignment="1" applyProtection="1">
      <alignment horizontal="left" vertical="center" wrapText="1"/>
      <protection locked="0"/>
    </xf>
    <xf numFmtId="0" fontId="14" fillId="0" borderId="0" xfId="24" applyFont="1" applyFill="1" applyAlignment="1" applyProtection="1">
      <alignment horizontal="center" vertical="center"/>
      <protection/>
    </xf>
    <xf numFmtId="0" fontId="8" fillId="0" borderId="122" xfId="23" applyFont="1" applyFill="1" applyBorder="1" applyAlignment="1" applyProtection="1">
      <alignment vertical="center"/>
      <protection/>
    </xf>
    <xf numFmtId="0" fontId="0" fillId="0" borderId="193" xfId="0" applyBorder="1" applyAlignment="1">
      <alignment vertical="center"/>
    </xf>
    <xf numFmtId="0" fontId="21" fillId="0" borderId="0" xfId="23" applyFont="1" applyFill="1" applyBorder="1" applyAlignment="1">
      <alignment vertical="center"/>
      <protection/>
    </xf>
    <xf numFmtId="0" fontId="21" fillId="0" borderId="0" xfId="23" applyFont="1" applyFill="1" applyBorder="1" applyAlignment="1" quotePrefix="1">
      <alignment vertical="center"/>
      <protection/>
    </xf>
    <xf numFmtId="49" fontId="8" fillId="5" borderId="88" xfId="24" applyNumberFormat="1" applyFont="1" applyFill="1" applyBorder="1" applyAlignment="1" applyProtection="1">
      <alignment horizontal="left" vertical="center" wrapText="1"/>
      <protection locked="0"/>
    </xf>
    <xf numFmtId="0" fontId="0" fillId="5" borderId="188" xfId="0" applyFill="1" applyBorder="1" applyAlignment="1" applyProtection="1">
      <alignment vertical="center" wrapText="1"/>
      <protection locked="0"/>
    </xf>
    <xf numFmtId="0" fontId="0" fillId="5" borderId="194" xfId="0" applyFill="1" applyBorder="1" applyAlignment="1" applyProtection="1">
      <alignment vertical="center" wrapText="1"/>
      <protection locked="0"/>
    </xf>
    <xf numFmtId="49" fontId="8" fillId="5" borderId="52" xfId="24" applyNumberFormat="1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vertical="center" wrapText="1"/>
      <protection locked="0"/>
    </xf>
    <xf numFmtId="0" fontId="0" fillId="5" borderId="35" xfId="0" applyFill="1" applyBorder="1" applyAlignment="1" applyProtection="1">
      <alignment vertical="center" wrapText="1"/>
      <protection locked="0"/>
    </xf>
    <xf numFmtId="0" fontId="8" fillId="0" borderId="121" xfId="24" applyFont="1" applyFill="1" applyBorder="1" applyAlignment="1" applyProtection="1">
      <alignment horizontal="center" vertical="center"/>
      <protection/>
    </xf>
    <xf numFmtId="0" fontId="0" fillId="0" borderId="146" xfId="0" applyFill="1" applyBorder="1" applyAlignment="1">
      <alignment horizontal="center" vertical="center"/>
    </xf>
    <xf numFmtId="0" fontId="16" fillId="0" borderId="108" xfId="24" applyFont="1" applyFill="1" applyBorder="1" applyAlignment="1" applyProtection="1">
      <alignment horizontal="left" vertical="center"/>
      <protection/>
    </xf>
    <xf numFmtId="0" fontId="0" fillId="0" borderId="138" xfId="0" applyFill="1" applyBorder="1" applyAlignment="1">
      <alignment horizontal="left" vertical="center"/>
    </xf>
    <xf numFmtId="0" fontId="0" fillId="0" borderId="146" xfId="0" applyFill="1" applyBorder="1" applyAlignment="1">
      <alignment horizontal="left" vertical="center"/>
    </xf>
    <xf numFmtId="49" fontId="8" fillId="5" borderId="7" xfId="24" applyNumberFormat="1" applyFont="1" applyFill="1" applyBorder="1" applyAlignment="1" applyProtection="1">
      <alignment horizontal="left" vertical="center" wrapText="1"/>
      <protection locked="0"/>
    </xf>
    <xf numFmtId="49" fontId="0" fillId="5" borderId="35" xfId="0" applyNumberFormat="1" applyFill="1" applyBorder="1" applyAlignment="1" applyProtection="1">
      <alignment horizontal="left" vertical="center" wrapText="1"/>
      <protection locked="0"/>
    </xf>
    <xf numFmtId="0" fontId="16" fillId="0" borderId="105" xfId="24" applyFont="1" applyFill="1" applyBorder="1" applyAlignment="1" applyProtection="1">
      <alignment horizontal="right" vertical="center"/>
      <protection/>
    </xf>
    <xf numFmtId="0" fontId="0" fillId="0" borderId="106" xfId="0" applyFill="1" applyBorder="1" applyAlignment="1">
      <alignment horizontal="right" vertical="center"/>
    </xf>
    <xf numFmtId="0" fontId="16" fillId="0" borderId="0" xfId="3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22" fillId="0" borderId="0" xfId="3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16" fillId="0" borderId="62" xfId="3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vertical="center"/>
    </xf>
    <xf numFmtId="0" fontId="1" fillId="0" borderId="191" xfId="0" applyFont="1" applyFill="1" applyBorder="1" applyAlignment="1">
      <alignment vertical="center"/>
    </xf>
    <xf numFmtId="0" fontId="8" fillId="0" borderId="0" xfId="3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8" fillId="0" borderId="195" xfId="30" applyFont="1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>
      <alignment vertical="center"/>
    </xf>
    <xf numFmtId="0" fontId="8" fillId="0" borderId="108" xfId="30" applyFont="1" applyFill="1" applyBorder="1" applyAlignment="1" applyProtection="1">
      <alignment vertical="center" wrapText="1"/>
      <protection/>
    </xf>
    <xf numFmtId="0" fontId="0" fillId="0" borderId="141" xfId="0" applyFill="1" applyBorder="1" applyAlignment="1">
      <alignment vertical="center"/>
    </xf>
    <xf numFmtId="0" fontId="8" fillId="0" borderId="83" xfId="33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4" fontId="8" fillId="0" borderId="12" xfId="33" applyNumberFormat="1" applyFont="1" applyFill="1" applyBorder="1" applyAlignment="1" applyProtection="1">
      <alignment vertical="center"/>
      <protection/>
    </xf>
    <xf numFmtId="0" fontId="0" fillId="0" borderId="72" xfId="0" applyFill="1" applyBorder="1" applyAlignment="1">
      <alignment vertical="center"/>
    </xf>
    <xf numFmtId="49" fontId="8" fillId="5" borderId="85" xfId="33" applyNumberFormat="1" applyFont="1" applyFill="1" applyBorder="1" applyAlignment="1" applyProtection="1">
      <alignment horizontal="left" vertical="center" wrapText="1"/>
      <protection locked="0"/>
    </xf>
    <xf numFmtId="49" fontId="0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20" xfId="33" applyFont="1" applyFill="1" applyBorder="1" applyAlignment="1">
      <alignment vertical="center" wrapText="1"/>
      <protection/>
    </xf>
    <xf numFmtId="0" fontId="1" fillId="0" borderId="96" xfId="0" applyFont="1" applyFill="1" applyBorder="1" applyAlignment="1">
      <alignment vertical="center" wrapText="1"/>
    </xf>
    <xf numFmtId="0" fontId="0" fillId="0" borderId="96" xfId="0" applyFont="1" applyFill="1" applyBorder="1" applyAlignment="1">
      <alignment vertical="center" wrapText="1"/>
    </xf>
    <xf numFmtId="49" fontId="8" fillId="5" borderId="52" xfId="33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30" applyFont="1" applyFill="1" applyAlignment="1" applyProtection="1" quotePrefix="1">
      <alignment horizontal="center" vertical="center"/>
      <protection/>
    </xf>
    <xf numFmtId="0" fontId="35" fillId="0" borderId="2" xfId="33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vertical="center"/>
    </xf>
    <xf numFmtId="0" fontId="11" fillId="0" borderId="0" xfId="33" applyFont="1" applyFill="1" applyBorder="1" applyAlignment="1" applyProtection="1">
      <alignment horizontal="center" vertical="center"/>
      <protection/>
    </xf>
    <xf numFmtId="0" fontId="8" fillId="0" borderId="83" xfId="33" applyFont="1" applyFill="1" applyBorder="1" applyAlignment="1">
      <alignment horizontal="center" vertical="center" wrapText="1"/>
      <protection/>
    </xf>
    <xf numFmtId="0" fontId="8" fillId="0" borderId="4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170" xfId="33" applyFont="1" applyFill="1" applyBorder="1" applyAlignment="1">
      <alignment horizontal="center" vertical="center" wrapText="1"/>
      <protection/>
    </xf>
    <xf numFmtId="0" fontId="8" fillId="0" borderId="104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19" fillId="0" borderId="0" xfId="33" applyFont="1" applyFill="1" applyBorder="1" applyAlignment="1" applyProtection="1">
      <alignment vertical="center" wrapText="1"/>
      <protection/>
    </xf>
    <xf numFmtId="0" fontId="30" fillId="0" borderId="0" xfId="0" applyFont="1" applyFill="1" applyBorder="1" applyAlignment="1">
      <alignment vertical="center" wrapText="1"/>
    </xf>
    <xf numFmtId="0" fontId="8" fillId="0" borderId="83" xfId="0" applyFont="1" applyFill="1" applyBorder="1" applyAlignment="1">
      <alignment horizontal="center" vertical="center"/>
    </xf>
    <xf numFmtId="0" fontId="14" fillId="0" borderId="0" xfId="33" applyFont="1" applyFill="1" applyAlignment="1">
      <alignment horizontal="center" vertical="center"/>
      <protection/>
    </xf>
    <xf numFmtId="0" fontId="19" fillId="0" borderId="0" xfId="33" applyFont="1" applyFill="1" applyAlignment="1" applyProtection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8" fillId="0" borderId="169" xfId="33" applyFont="1" applyFill="1" applyBorder="1" applyAlignment="1">
      <alignment horizontal="center" vertical="center" wrapText="1"/>
      <protection/>
    </xf>
    <xf numFmtId="0" fontId="0" fillId="0" borderId="110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16" fillId="0" borderId="0" xfId="33" applyFont="1" applyFill="1" applyBorder="1" applyAlignment="1" applyProtection="1">
      <alignment vertical="center"/>
      <protection/>
    </xf>
    <xf numFmtId="0" fontId="8" fillId="0" borderId="62" xfId="33" applyFont="1" applyFill="1" applyBorder="1" applyAlignment="1">
      <alignment vertical="center"/>
      <protection/>
    </xf>
    <xf numFmtId="0" fontId="0" fillId="0" borderId="105" xfId="0" applyFill="1" applyBorder="1" applyAlignment="1">
      <alignment vertical="center"/>
    </xf>
    <xf numFmtId="0" fontId="22" fillId="0" borderId="62" xfId="33" applyFont="1" applyFill="1" applyBorder="1" applyAlignment="1">
      <alignment vertical="center" wrapText="1"/>
      <protection/>
    </xf>
    <xf numFmtId="0" fontId="21" fillId="0" borderId="0" xfId="33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>
      <alignment vertical="center"/>
    </xf>
    <xf numFmtId="0" fontId="16" fillId="0" borderId="0" xfId="33" applyNumberFormat="1" applyFont="1" applyFill="1" applyBorder="1" applyAlignment="1" applyProtection="1">
      <alignment horizontal="center" vertical="center"/>
      <protection/>
    </xf>
    <xf numFmtId="0" fontId="27" fillId="0" borderId="108" xfId="33" applyFont="1" applyFill="1" applyBorder="1" applyAlignment="1" applyProtection="1">
      <alignment horizontal="right" vertical="center"/>
      <protection/>
    </xf>
    <xf numFmtId="0" fontId="29" fillId="0" borderId="138" xfId="0" applyFont="1" applyFill="1" applyBorder="1" applyAlignment="1">
      <alignment vertical="center"/>
    </xf>
    <xf numFmtId="0" fontId="35" fillId="0" borderId="0" xfId="33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2" fillId="0" borderId="12" xfId="33" applyFont="1" applyFill="1" applyBorder="1" applyAlignment="1">
      <alignment vertical="center" wrapText="1"/>
      <protection/>
    </xf>
    <xf numFmtId="0" fontId="8" fillId="0" borderId="72" xfId="0" applyFont="1" applyFill="1" applyBorder="1" applyAlignment="1">
      <alignment vertical="center" wrapText="1"/>
    </xf>
    <xf numFmtId="0" fontId="16" fillId="0" borderId="14" xfId="33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16" fillId="0" borderId="42" xfId="33" applyFont="1" applyFill="1" applyBorder="1" applyAlignment="1" applyProtection="1">
      <alignment horizontal="right" vertical="center"/>
      <protection/>
    </xf>
    <xf numFmtId="0" fontId="22" fillId="0" borderId="42" xfId="33" applyFont="1" applyFill="1" applyBorder="1" applyAlignment="1">
      <alignment horizontal="right" vertical="center" wrapText="1"/>
      <protection/>
    </xf>
    <xf numFmtId="0" fontId="8" fillId="0" borderId="42" xfId="0" applyFont="1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191" xfId="0" applyFill="1" applyBorder="1" applyAlignment="1">
      <alignment horizontal="right" vertical="center" wrapText="1"/>
    </xf>
    <xf numFmtId="0" fontId="24" fillId="0" borderId="0" xfId="33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6" fillId="0" borderId="119" xfId="27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vertical="center"/>
    </xf>
    <xf numFmtId="0" fontId="11" fillId="0" borderId="0" xfId="27" applyFont="1" applyFill="1" applyBorder="1" applyAlignment="1" applyProtection="1">
      <alignment horizontal="center" vertical="center"/>
      <protection/>
    </xf>
    <xf numFmtId="0" fontId="19" fillId="0" borderId="62" xfId="34" applyFont="1" applyFill="1" applyBorder="1" applyAlignment="1" applyProtection="1">
      <alignment horizontal="right" vertical="center"/>
      <protection/>
    </xf>
    <xf numFmtId="0" fontId="29" fillId="0" borderId="42" xfId="0" applyFont="1" applyFill="1" applyBorder="1" applyAlignment="1">
      <alignment horizontal="right" vertical="center"/>
    </xf>
    <xf numFmtId="0" fontId="29" fillId="0" borderId="26" xfId="0" applyFont="1" applyFill="1" applyBorder="1" applyAlignment="1">
      <alignment horizontal="right" vertical="center"/>
    </xf>
    <xf numFmtId="0" fontId="11" fillId="0" borderId="0" xfId="34" applyFont="1" applyFill="1" applyBorder="1" applyAlignment="1" applyProtection="1">
      <alignment horizontal="center" vertical="center"/>
      <protection/>
    </xf>
    <xf numFmtId="0" fontId="8" fillId="0" borderId="86" xfId="28" applyFont="1" applyFill="1" applyBorder="1" applyAlignment="1" applyProtection="1">
      <alignment vertical="center"/>
      <protection/>
    </xf>
    <xf numFmtId="0" fontId="0" fillId="0" borderId="116" xfId="0" applyFont="1" applyFill="1" applyBorder="1" applyAlignment="1" applyProtection="1">
      <alignment vertical="center"/>
      <protection/>
    </xf>
    <xf numFmtId="0" fontId="11" fillId="0" borderId="0" xfId="28" applyFont="1" applyFill="1" applyBorder="1" applyAlignment="1" applyProtection="1">
      <alignment horizontal="center" vertical="center"/>
      <protection/>
    </xf>
    <xf numFmtId="0" fontId="8" fillId="0" borderId="52" xfId="28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19" fillId="0" borderId="120" xfId="28" applyFont="1" applyFill="1" applyBorder="1" applyAlignment="1" applyProtection="1">
      <alignment vertical="center"/>
      <protection/>
    </xf>
    <xf numFmtId="0" fontId="0" fillId="0" borderId="96" xfId="0" applyFont="1" applyFill="1" applyBorder="1" applyAlignment="1">
      <alignment vertical="center"/>
    </xf>
    <xf numFmtId="0" fontId="8" fillId="0" borderId="88" xfId="28" applyFont="1" applyFill="1" applyBorder="1" applyAlignment="1" applyProtection="1">
      <alignment vertical="center"/>
      <protection/>
    </xf>
    <xf numFmtId="0" fontId="0" fillId="0" borderId="188" xfId="0" applyFont="1" applyFill="1" applyBorder="1" applyAlignment="1" applyProtection="1">
      <alignment vertical="center"/>
      <protection/>
    </xf>
    <xf numFmtId="0" fontId="19" fillId="0" borderId="108" xfId="28" applyFont="1" applyFill="1" applyBorder="1" applyAlignment="1" applyProtection="1">
      <alignment vertical="center"/>
      <protection/>
    </xf>
    <xf numFmtId="0" fontId="0" fillId="0" borderId="138" xfId="0" applyFill="1" applyBorder="1" applyAlignment="1">
      <alignment vertical="center"/>
    </xf>
    <xf numFmtId="0" fontId="0" fillId="0" borderId="146" xfId="0" applyFill="1" applyBorder="1" applyAlignment="1">
      <alignment vertical="center"/>
    </xf>
    <xf numFmtId="49" fontId="8" fillId="5" borderId="88" xfId="28" applyNumberFormat="1" applyFont="1" applyFill="1" applyBorder="1" applyAlignment="1" applyProtection="1">
      <alignment horizontal="left" vertical="center"/>
      <protection locked="0"/>
    </xf>
    <xf numFmtId="0" fontId="0" fillId="5" borderId="188" xfId="0" applyFill="1" applyBorder="1" applyAlignment="1" applyProtection="1">
      <alignment horizontal="left" vertical="center"/>
      <protection locked="0"/>
    </xf>
    <xf numFmtId="0" fontId="0" fillId="5" borderId="194" xfId="0" applyFill="1" applyBorder="1" applyAlignment="1" applyProtection="1">
      <alignment horizontal="left" vertical="center"/>
      <protection locked="0"/>
    </xf>
    <xf numFmtId="49" fontId="8" fillId="5" borderId="52" xfId="28" applyNumberFormat="1" applyFont="1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0" fillId="5" borderId="35" xfId="0" applyFill="1" applyBorder="1" applyAlignment="1" applyProtection="1">
      <alignment horizontal="left" vertical="center"/>
      <protection locked="0"/>
    </xf>
    <xf numFmtId="49" fontId="8" fillId="5" borderId="87" xfId="28" applyNumberFormat="1" applyFont="1" applyFill="1" applyBorder="1" applyAlignment="1" applyProtection="1">
      <alignment horizontal="left" vertical="center"/>
      <protection locked="0"/>
    </xf>
    <xf numFmtId="0" fontId="0" fillId="5" borderId="148" xfId="0" applyFill="1" applyBorder="1" applyAlignment="1" applyProtection="1">
      <alignment horizontal="left" vertical="center"/>
      <protection locked="0"/>
    </xf>
    <xf numFmtId="0" fontId="0" fillId="5" borderId="36" xfId="0" applyFill="1" applyBorder="1" applyAlignment="1" applyProtection="1">
      <alignment horizontal="left" vertical="center"/>
      <protection locked="0"/>
    </xf>
    <xf numFmtId="0" fontId="11" fillId="0" borderId="0" xfId="26" applyFont="1" applyFill="1" applyBorder="1" applyAlignment="1" applyProtection="1">
      <alignment horizontal="center" vertical="center"/>
      <protection/>
    </xf>
    <xf numFmtId="0" fontId="14" fillId="0" borderId="0" xfId="26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5" fillId="0" borderId="111" xfId="33" applyFont="1" applyFill="1" applyBorder="1" applyAlignment="1" applyProtection="1">
      <alignment vertical="center" wrapText="1"/>
      <protection/>
    </xf>
    <xf numFmtId="0" fontId="25" fillId="0" borderId="112" xfId="0" applyFont="1" applyFill="1" applyBorder="1" applyAlignment="1" applyProtection="1">
      <alignment vertical="center"/>
      <protection/>
    </xf>
    <xf numFmtId="0" fontId="16" fillId="0" borderId="83" xfId="26" applyFont="1" applyFill="1" applyBorder="1" applyAlignment="1" applyProtection="1">
      <alignment vertical="center"/>
      <protection/>
    </xf>
    <xf numFmtId="0" fontId="8" fillId="0" borderId="84" xfId="0" applyFont="1" applyFill="1" applyBorder="1" applyAlignment="1" applyProtection="1">
      <alignment vertical="center"/>
      <protection/>
    </xf>
    <xf numFmtId="0" fontId="8" fillId="0" borderId="98" xfId="26" applyFont="1" applyFill="1" applyBorder="1" applyAlignment="1" applyProtection="1">
      <alignment vertical="center"/>
      <protection/>
    </xf>
    <xf numFmtId="0" fontId="8" fillId="0" borderId="172" xfId="0" applyFont="1" applyFill="1" applyBorder="1" applyAlignment="1" applyProtection="1">
      <alignment vertical="center"/>
      <protection/>
    </xf>
    <xf numFmtId="0" fontId="8" fillId="0" borderId="170" xfId="26" applyFont="1" applyFill="1" applyBorder="1" applyAlignment="1" applyProtection="1">
      <alignment horizontal="center" vertical="center"/>
      <protection/>
    </xf>
    <xf numFmtId="0" fontId="0" fillId="0" borderId="99" xfId="0" applyFont="1" applyFill="1" applyBorder="1" applyAlignment="1">
      <alignment vertical="center"/>
    </xf>
    <xf numFmtId="49" fontId="8" fillId="5" borderId="5" xfId="26" applyNumberFormat="1" applyFont="1" applyFill="1" applyBorder="1" applyAlignment="1" applyProtection="1">
      <alignment horizontal="left" vertical="center" wrapText="1"/>
      <protection locked="0"/>
    </xf>
    <xf numFmtId="49" fontId="8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8" xfId="26" applyNumberFormat="1" applyFont="1" applyFill="1" applyBorder="1" applyAlignment="1" applyProtection="1">
      <alignment horizontal="left" vertical="center" wrapText="1"/>
      <protection locked="0"/>
    </xf>
    <xf numFmtId="0" fontId="8" fillId="0" borderId="83" xfId="0" applyFont="1" applyFill="1" applyBorder="1" applyAlignment="1" applyProtection="1">
      <alignment horizontal="center" vertical="center"/>
      <protection/>
    </xf>
    <xf numFmtId="0" fontId="8" fillId="0" borderId="84" xfId="26" applyFont="1" applyFill="1" applyBorder="1" applyAlignment="1" applyProtection="1">
      <alignment horizontal="center" vertical="center"/>
      <protection/>
    </xf>
    <xf numFmtId="0" fontId="0" fillId="0" borderId="172" xfId="0" applyFont="1" applyFill="1" applyBorder="1" applyAlignment="1">
      <alignment vertical="center"/>
    </xf>
    <xf numFmtId="0" fontId="0" fillId="0" borderId="99" xfId="0" applyFont="1" applyFill="1" applyBorder="1" applyAlignment="1">
      <alignment horizontal="center" vertical="center"/>
    </xf>
    <xf numFmtId="49" fontId="8" fillId="5" borderId="3" xfId="26" applyNumberFormat="1" applyFont="1" applyFill="1" applyBorder="1" applyAlignment="1" applyProtection="1">
      <alignment horizontal="left" vertical="center" wrapText="1"/>
      <protection locked="0"/>
    </xf>
    <xf numFmtId="49" fontId="8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65" xfId="33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50" xfId="33" applyNumberFormat="1" applyFont="1" applyFill="1" applyBorder="1" applyAlignment="1" applyProtection="1">
      <alignment horizontal="left" vertical="center" wrapText="1"/>
      <protection locked="0"/>
    </xf>
    <xf numFmtId="49" fontId="0" fillId="5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3" xfId="26" applyFont="1" applyFill="1" applyBorder="1" applyAlignment="1" applyProtection="1">
      <alignment horizontal="center" vertical="center"/>
      <protection/>
    </xf>
    <xf numFmtId="0" fontId="8" fillId="0" borderId="169" xfId="33" applyFont="1" applyFill="1" applyBorder="1" applyAlignment="1" applyProtection="1">
      <alignment vertical="center" wrapText="1"/>
      <protection/>
    </xf>
    <xf numFmtId="0" fontId="8" fillId="0" borderId="118" xfId="0" applyFont="1" applyFill="1" applyBorder="1" applyAlignment="1" applyProtection="1">
      <alignment vertical="center"/>
      <protection/>
    </xf>
    <xf numFmtId="0" fontId="16" fillId="0" borderId="84" xfId="26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8" fillId="0" borderId="172" xfId="26" applyFont="1" applyFill="1" applyBorder="1" applyAlignment="1" applyProtection="1">
      <alignment vertical="center"/>
      <protection/>
    </xf>
    <xf numFmtId="0" fontId="8" fillId="0" borderId="171" xfId="0" applyFont="1" applyFill="1" applyBorder="1" applyAlignment="1" applyProtection="1">
      <alignment vertical="center"/>
      <protection/>
    </xf>
    <xf numFmtId="0" fontId="0" fillId="0" borderId="99" xfId="0" applyFill="1" applyBorder="1" applyAlignment="1">
      <alignment horizontal="center" vertical="center"/>
    </xf>
    <xf numFmtId="49" fontId="8" fillId="5" borderId="85" xfId="26" applyNumberFormat="1" applyFont="1" applyFill="1" applyBorder="1" applyAlignment="1" applyProtection="1">
      <alignment horizontal="left" vertical="center" wrapText="1"/>
      <protection locked="0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3" xfId="26" applyFont="1" applyFill="1" applyBorder="1" applyAlignment="1" applyProtection="1">
      <alignment horizontal="center" vertical="center" wrapText="1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49" fontId="8" fillId="5" borderId="66" xfId="26" applyNumberFormat="1" applyFont="1" applyFill="1" applyBorder="1" applyAlignment="1" applyProtection="1">
      <alignment horizontal="left" vertical="center" wrapText="1"/>
      <protection locked="0"/>
    </xf>
    <xf numFmtId="49" fontId="0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86" xfId="26" applyNumberFormat="1" applyFont="1" applyFill="1" applyBorder="1" applyAlignment="1" applyProtection="1">
      <alignment horizontal="left" vertical="center" wrapText="1"/>
      <protection locked="0"/>
    </xf>
    <xf numFmtId="49" fontId="8" fillId="5" borderId="116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52" xfId="26" applyNumberFormat="1" applyFont="1" applyFill="1" applyBorder="1" applyAlignment="1" applyProtection="1">
      <alignment horizontal="left" vertical="center" wrapText="1"/>
      <protection locked="0"/>
    </xf>
    <xf numFmtId="49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183" fontId="8" fillId="5" borderId="196" xfId="32" applyNumberFormat="1" applyFont="1" applyFill="1" applyBorder="1" applyAlignment="1" applyProtection="1">
      <alignment horizontal="center" vertical="center"/>
      <protection locked="0"/>
    </xf>
    <xf numFmtId="183" fontId="0" fillId="5" borderId="99" xfId="0" applyNumberFormat="1" applyFill="1" applyBorder="1" applyAlignment="1" applyProtection="1">
      <alignment horizontal="center" vertical="center"/>
      <protection locked="0"/>
    </xf>
    <xf numFmtId="1" fontId="8" fillId="5" borderId="117" xfId="0" applyNumberFormat="1" applyFont="1" applyFill="1" applyBorder="1" applyAlignment="1" applyProtection="1">
      <alignment horizontal="center" vertical="center"/>
      <protection locked="0"/>
    </xf>
    <xf numFmtId="1" fontId="0" fillId="5" borderId="98" xfId="0" applyNumberFormat="1" applyFill="1" applyBorder="1" applyAlignment="1" applyProtection="1">
      <alignment horizontal="center" vertical="center"/>
      <protection locked="0"/>
    </xf>
    <xf numFmtId="49" fontId="16" fillId="5" borderId="147" xfId="32" applyNumberFormat="1" applyFont="1" applyFill="1" applyBorder="1" applyAlignment="1" applyProtection="1">
      <alignment horizontal="center" vertical="center"/>
      <protection locked="0"/>
    </xf>
    <xf numFmtId="49" fontId="0" fillId="5" borderId="118" xfId="0" applyNumberFormat="1" applyFont="1" applyFill="1" applyBorder="1" applyAlignment="1" applyProtection="1">
      <alignment horizontal="center" vertical="center"/>
      <protection locked="0"/>
    </xf>
    <xf numFmtId="49" fontId="16" fillId="5" borderId="110" xfId="32" applyNumberFormat="1" applyFont="1" applyFill="1" applyBorder="1" applyAlignment="1" applyProtection="1">
      <alignment horizontal="center" vertical="center"/>
      <protection locked="0"/>
    </xf>
    <xf numFmtId="49" fontId="0" fillId="5" borderId="152" xfId="0" applyNumberFormat="1" applyFont="1" applyFill="1" applyBorder="1" applyAlignment="1" applyProtection="1">
      <alignment horizontal="center" vertical="center"/>
      <protection locked="0"/>
    </xf>
    <xf numFmtId="1" fontId="8" fillId="5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197" xfId="0" applyNumberFormat="1" applyFill="1" applyBorder="1" applyAlignment="1" applyProtection="1">
      <alignment horizontal="center" vertical="center"/>
      <protection locked="0"/>
    </xf>
    <xf numFmtId="183" fontId="0" fillId="5" borderId="198" xfId="0" applyNumberFormat="1" applyFill="1" applyBorder="1" applyAlignment="1" applyProtection="1">
      <alignment horizontal="center" vertical="center"/>
      <protection locked="0"/>
    </xf>
    <xf numFmtId="49" fontId="8" fillId="0" borderId="147" xfId="32" applyNumberFormat="1" applyFont="1" applyFill="1" applyBorder="1" applyAlignment="1" applyProtection="1">
      <alignment horizontal="center" vertical="center"/>
      <protection/>
    </xf>
    <xf numFmtId="0" fontId="0" fillId="0" borderId="118" xfId="0" applyFont="1" applyFill="1" applyBorder="1" applyAlignment="1">
      <alignment horizontal="center" vertical="center"/>
    </xf>
    <xf numFmtId="1" fontId="8" fillId="0" borderId="117" xfId="0" applyNumberFormat="1" applyFont="1" applyFill="1" applyBorder="1" applyAlignment="1" applyProtection="1">
      <alignment horizontal="center" vertical="center"/>
      <protection/>
    </xf>
    <xf numFmtId="1" fontId="0" fillId="0" borderId="98" xfId="0" applyNumberFormat="1" applyFill="1" applyBorder="1" applyAlignment="1" applyProtection="1">
      <alignment horizontal="center" vertical="center"/>
      <protection/>
    </xf>
    <xf numFmtId="183" fontId="8" fillId="0" borderId="196" xfId="32" applyNumberFormat="1" applyFont="1" applyFill="1" applyBorder="1" applyAlignment="1" applyProtection="1">
      <alignment horizontal="center" vertical="center"/>
      <protection/>
    </xf>
    <xf numFmtId="183" fontId="0" fillId="0" borderId="99" xfId="0" applyNumberFormat="1" applyFill="1" applyBorder="1" applyAlignment="1" applyProtection="1">
      <alignment horizontal="center" vertical="center"/>
      <protection/>
    </xf>
    <xf numFmtId="0" fontId="11" fillId="0" borderId="0" xfId="32" applyFont="1" applyFill="1" applyBorder="1" applyAlignment="1" applyProtection="1">
      <alignment horizontal="center" vertical="center"/>
      <protection/>
    </xf>
    <xf numFmtId="0" fontId="14" fillId="0" borderId="0" xfId="32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169" xfId="32" applyFont="1" applyFill="1" applyBorder="1" applyAlignment="1" applyProtection="1">
      <alignment horizontal="center" vertical="center"/>
      <protection/>
    </xf>
    <xf numFmtId="0" fontId="16" fillId="0" borderId="118" xfId="32" applyFont="1" applyFill="1" applyBorder="1" applyAlignment="1" applyProtection="1">
      <alignment horizontal="center" vertical="center"/>
      <protection/>
    </xf>
    <xf numFmtId="0" fontId="14" fillId="0" borderId="0" xfId="32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20" fillId="0" borderId="199" xfId="32" applyFont="1" applyFill="1" applyBorder="1" applyAlignment="1">
      <alignment horizontal="right" vertical="center"/>
      <protection/>
    </xf>
    <xf numFmtId="0" fontId="0" fillId="0" borderId="181" xfId="0" applyFill="1" applyBorder="1" applyAlignment="1">
      <alignment horizontal="right" vertical="center"/>
    </xf>
    <xf numFmtId="0" fontId="20" fillId="0" borderId="105" xfId="32" applyFont="1" applyFill="1" applyBorder="1" applyAlignment="1" applyProtection="1">
      <alignment horizontal="right" vertical="center" wrapText="1"/>
      <protection/>
    </xf>
    <xf numFmtId="0" fontId="20" fillId="0" borderId="107" xfId="32" applyFont="1" applyFill="1" applyBorder="1" applyAlignment="1" applyProtection="1">
      <alignment horizontal="right" vertical="center" wrapText="1"/>
      <protection/>
    </xf>
    <xf numFmtId="0" fontId="14" fillId="0" borderId="0" xfId="32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90" xfId="32" applyFont="1" applyFill="1" applyBorder="1" applyAlignment="1" applyProtection="1">
      <alignment horizontal="right" vertical="center"/>
      <protection/>
    </xf>
    <xf numFmtId="0" fontId="0" fillId="0" borderId="93" xfId="0" applyFont="1" applyFill="1" applyBorder="1" applyAlignment="1">
      <alignment vertical="center"/>
    </xf>
    <xf numFmtId="0" fontId="16" fillId="0" borderId="0" xfId="32" applyFont="1" applyFill="1" applyAlignment="1" applyProtection="1">
      <alignment horizontal="center" vertical="center"/>
      <protection/>
    </xf>
    <xf numFmtId="0" fontId="8" fillId="5" borderId="1" xfId="32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16" fillId="0" borderId="142" xfId="28" applyFont="1" applyFill="1" applyBorder="1" applyAlignment="1" applyProtection="1">
      <alignment horizontal="right" vertical="center" wrapText="1"/>
      <protection/>
    </xf>
    <xf numFmtId="0" fontId="0" fillId="0" borderId="114" xfId="0" applyFont="1" applyFill="1" applyBorder="1" applyAlignment="1">
      <alignment horizontal="right" vertical="center" wrapText="1"/>
    </xf>
    <xf numFmtId="0" fontId="16" fillId="0" borderId="200" xfId="28" applyFont="1" applyFill="1" applyBorder="1" applyAlignment="1" applyProtection="1">
      <alignment horizontal="right" vertical="center" wrapText="1"/>
      <protection/>
    </xf>
    <xf numFmtId="0" fontId="0" fillId="0" borderId="201" xfId="0" applyFill="1" applyBorder="1" applyAlignment="1">
      <alignment horizontal="right" vertical="center" wrapText="1"/>
    </xf>
    <xf numFmtId="0" fontId="16" fillId="0" borderId="86" xfId="32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2" fillId="0" borderId="105" xfId="32" applyFont="1" applyFill="1" applyBorder="1" applyAlignment="1" applyProtection="1">
      <alignment horizontal="left" vertical="center"/>
      <protection/>
    </xf>
    <xf numFmtId="0" fontId="8" fillId="0" borderId="106" xfId="0" applyFont="1" applyFill="1" applyBorder="1" applyAlignment="1" applyProtection="1">
      <alignment horizontal="left" vertical="center"/>
      <protection/>
    </xf>
    <xf numFmtId="0" fontId="16" fillId="0" borderId="2" xfId="32" applyFont="1" applyFill="1" applyBorder="1" applyAlignment="1" applyProtection="1" quotePrefix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16" fillId="0" borderId="65" xfId="32" applyFont="1" applyFill="1" applyBorder="1" applyAlignment="1" applyProtection="1">
      <alignment horizontal="right" vertical="center"/>
      <protection/>
    </xf>
    <xf numFmtId="0" fontId="0" fillId="0" borderId="8" xfId="0" applyFont="1" applyFill="1" applyBorder="1" applyAlignment="1">
      <alignment vertical="center"/>
    </xf>
    <xf numFmtId="0" fontId="16" fillId="0" borderId="153" xfId="32" applyFont="1" applyFill="1" applyBorder="1" applyAlignment="1" applyProtection="1">
      <alignment horizontal="right" vertical="center"/>
      <protection/>
    </xf>
    <xf numFmtId="0" fontId="0" fillId="0" borderId="143" xfId="0" applyFont="1" applyFill="1" applyBorder="1" applyAlignment="1">
      <alignment vertical="center"/>
    </xf>
    <xf numFmtId="0" fontId="16" fillId="0" borderId="52" xfId="32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16" fillId="0" borderId="100" xfId="32" applyFont="1" applyFill="1" applyBorder="1" applyAlignment="1" applyProtection="1">
      <alignment horizontal="right" vertical="center"/>
      <protection/>
    </xf>
    <xf numFmtId="0" fontId="0" fillId="0" borderId="101" xfId="0" applyFont="1" applyFill="1" applyBorder="1" applyAlignment="1">
      <alignment vertical="center"/>
    </xf>
    <xf numFmtId="0" fontId="14" fillId="0" borderId="0" xfId="27" applyFont="1" applyFill="1" applyAlignment="1" applyProtection="1">
      <alignment horizontal="center" vertical="center"/>
      <protection/>
    </xf>
    <xf numFmtId="0" fontId="14" fillId="0" borderId="0" xfId="34" applyFont="1" applyFill="1" applyAlignment="1" applyProtection="1">
      <alignment horizontal="center" vertical="center"/>
      <protection/>
    </xf>
    <xf numFmtId="176" fontId="8" fillId="5" borderId="9" xfId="24" applyNumberFormat="1" applyFont="1" applyFill="1" applyBorder="1" applyAlignment="1" applyProtection="1">
      <alignment horizontal="right" vertical="center"/>
      <protection locked="0"/>
    </xf>
    <xf numFmtId="176" fontId="8" fillId="5" borderId="104" xfId="24" applyNumberFormat="1" applyFont="1" applyFill="1" applyBorder="1" applyAlignment="1" applyProtection="1">
      <alignment horizontal="right" vertical="center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-1" xfId="21"/>
    <cellStyle name="Normal_bank-12 (2)" xfId="22"/>
    <cellStyle name="Normal_CASH WK-3" xfId="23"/>
    <cellStyle name="Normal_COMP BAL WK-4" xfId="24"/>
    <cellStyle name="Normal_Constants " xfId="25"/>
    <cellStyle name="Normal_EXPENSE WK-10 (2)" xfId="26"/>
    <cellStyle name="Normal_IKT-IN WK-7 (2)" xfId="27"/>
    <cellStyle name="Normal_INCOME WK-9 (2)" xfId="28"/>
    <cellStyle name="Normal_Income-2" xfId="29"/>
    <cellStyle name="Normal_INVENT WK-5 (3)" xfId="30"/>
    <cellStyle name="Normal_Me-Info-11 (2)" xfId="31"/>
    <cellStyle name="Normal_NEWS WK-13 (2)" xfId="32"/>
    <cellStyle name="Normal_PROP  WK-6 (2)" xfId="33"/>
    <cellStyle name="Normal_TRANS WK-8 (2)" xfId="34"/>
    <cellStyle name="Percent" xfId="35"/>
  </cellStyles>
  <dxfs count="8">
    <dxf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ont>
        <color rgb="FFFFFFFF"/>
      </font>
      <border/>
    </dxf>
    <dxf>
      <fill>
        <patternFill patternType="gray0625"/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95250</xdr:rowOff>
    </xdr:from>
    <xdr:to>
      <xdr:col>4</xdr:col>
      <xdr:colOff>438150</xdr:colOff>
      <xdr:row>3</xdr:row>
      <xdr:rowOff>85725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95275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0</xdr:rowOff>
    </xdr:from>
    <xdr:to>
      <xdr:col>4</xdr:col>
      <xdr:colOff>104775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23850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2</xdr:col>
      <xdr:colOff>381000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152400</xdr:rowOff>
    </xdr:from>
    <xdr:to>
      <xdr:col>2</xdr:col>
      <xdr:colOff>371475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1432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152400</xdr:rowOff>
    </xdr:from>
    <xdr:to>
      <xdr:col>2</xdr:col>
      <xdr:colOff>381000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43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152400</xdr:rowOff>
    </xdr:from>
    <xdr:to>
      <xdr:col>2</xdr:col>
      <xdr:colOff>371475</xdr:colOff>
      <xdr:row>4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143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57150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3850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142875</xdr:rowOff>
    </xdr:from>
    <xdr:to>
      <xdr:col>3</xdr:col>
      <xdr:colOff>114300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04800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0</xdr:rowOff>
    </xdr:from>
    <xdr:to>
      <xdr:col>3</xdr:col>
      <xdr:colOff>371475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0</xdr:rowOff>
    </xdr:from>
    <xdr:to>
      <xdr:col>2</xdr:col>
      <xdr:colOff>371475</xdr:colOff>
      <xdr:row>4</xdr:row>
      <xdr:rowOff>76200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152400</xdr:rowOff>
    </xdr:from>
    <xdr:to>
      <xdr:col>2</xdr:col>
      <xdr:colOff>381000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43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152400</xdr:rowOff>
    </xdr:from>
    <xdr:to>
      <xdr:col>3</xdr:col>
      <xdr:colOff>95250</xdr:colOff>
      <xdr:row>4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152400</xdr:rowOff>
    </xdr:from>
    <xdr:to>
      <xdr:col>2</xdr:col>
      <xdr:colOff>361950</xdr:colOff>
      <xdr:row>4</xdr:row>
      <xdr:rowOff>66675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4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2</xdr:col>
      <xdr:colOff>361950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152400</xdr:rowOff>
    </xdr:from>
    <xdr:to>
      <xdr:col>3</xdr:col>
      <xdr:colOff>171450</xdr:colOff>
      <xdr:row>4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2</xdr:col>
      <xdr:colOff>381000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70"/>
  <sheetViews>
    <sheetView showGridLines="0" showRowColHeaders="0" tabSelected="1" defaultGridColor="0" colorId="7" workbookViewId="0" topLeftCell="A1">
      <selection activeCell="E29" sqref="E29"/>
    </sheetView>
  </sheetViews>
  <sheetFormatPr defaultColWidth="9.33203125" defaultRowHeight="12.75"/>
  <cols>
    <col min="1" max="1" width="3.83203125" style="111" customWidth="1"/>
    <col min="2" max="2" width="33.66015625" style="111" customWidth="1"/>
    <col min="3" max="3" width="66" style="111" customWidth="1"/>
    <col min="4" max="4" width="2.66015625" style="111" customWidth="1"/>
    <col min="5" max="5" width="29" style="111" bestFit="1" customWidth="1"/>
    <col min="6" max="6" width="48.66015625" style="111" customWidth="1"/>
    <col min="7" max="7" width="22" style="111" bestFit="1" customWidth="1"/>
    <col min="8" max="16384" width="9.33203125" style="111" customWidth="1"/>
  </cols>
  <sheetData>
    <row r="1" spans="1:7" ht="15.75">
      <c r="A1" s="127"/>
      <c r="B1" s="110"/>
      <c r="C1" s="110"/>
      <c r="E1" s="124"/>
      <c r="F1" s="112"/>
      <c r="G1" s="486"/>
    </row>
    <row r="2" spans="1:7" s="114" customFormat="1" ht="18" customHeight="1">
      <c r="A2" s="112"/>
      <c r="B2" s="116" t="s">
        <v>324</v>
      </c>
      <c r="C2" s="111"/>
      <c r="E2" s="600"/>
      <c r="F2" s="601"/>
      <c r="G2" s="601"/>
    </row>
    <row r="3" spans="1:7" s="114" customFormat="1" ht="18" customHeight="1">
      <c r="A3" s="112"/>
      <c r="B3" s="112"/>
      <c r="C3" s="112"/>
      <c r="E3" s="602" t="s">
        <v>17</v>
      </c>
      <c r="F3" s="602"/>
      <c r="G3" s="602"/>
    </row>
    <row r="4" spans="1:7" ht="18" customHeight="1" thickBot="1">
      <c r="A4" s="110"/>
      <c r="B4" s="113" t="s">
        <v>260</v>
      </c>
      <c r="C4" s="113"/>
      <c r="E4" s="601"/>
      <c r="F4" s="601"/>
      <c r="G4" s="601"/>
    </row>
    <row r="5" spans="1:7" ht="18" customHeight="1" thickTop="1">
      <c r="A5" s="110"/>
      <c r="B5" s="576" t="s">
        <v>0</v>
      </c>
      <c r="C5" s="577"/>
      <c r="E5" s="1081" t="str">
        <f>Contents!B49</f>
        <v>Branch:                                                                           Period:               to                 .</v>
      </c>
      <c r="F5" s="1081"/>
      <c r="G5" s="1081"/>
    </row>
    <row r="6" spans="1:10" ht="18" customHeight="1">
      <c r="A6" s="110"/>
      <c r="B6" s="578" t="s">
        <v>484</v>
      </c>
      <c r="C6" s="579"/>
      <c r="E6" s="603" t="s">
        <v>526</v>
      </c>
      <c r="F6" s="604" t="s">
        <v>196</v>
      </c>
      <c r="G6" s="605" t="s">
        <v>361</v>
      </c>
      <c r="J6" s="593" t="str">
        <f>$G$6</f>
        <v>REQUIRED</v>
      </c>
    </row>
    <row r="7" spans="1:10" ht="18" customHeight="1">
      <c r="A7" s="110"/>
      <c r="B7" s="578" t="s">
        <v>485</v>
      </c>
      <c r="C7" s="579"/>
      <c r="E7" s="603" t="s">
        <v>525</v>
      </c>
      <c r="F7" s="612" t="str">
        <f>"Comparative Balance Statement"&amp;IF(AND('BALANCE 1'!$G$33=0,'BALANCE 1'!$H$33=0)," ",IF(AND(OR('BALANCE 1'!$G$33&lt;&gt;0,'BALANCE 1'!$H$33&lt;&gt;0),'BALANCE 1'!$G$34='BALANCE 1'!$G$35),"- Balanced!","- OUT OF BALANCE"))</f>
        <v>Comparative Balance Statement </v>
      </c>
      <c r="G7" s="605" t="s">
        <v>361</v>
      </c>
      <c r="J7" s="593" t="str">
        <f>$G$7</f>
        <v>REQUIRED</v>
      </c>
    </row>
    <row r="8" spans="1:10" ht="18" customHeight="1">
      <c r="A8" s="110"/>
      <c r="B8" s="578" t="s">
        <v>301</v>
      </c>
      <c r="C8" s="579"/>
      <c r="E8" s="603" t="s">
        <v>527</v>
      </c>
      <c r="F8" s="604" t="s">
        <v>197</v>
      </c>
      <c r="G8" s="605" t="s">
        <v>361</v>
      </c>
      <c r="J8" s="593" t="str">
        <f>$G$8</f>
        <v>REQUIRED</v>
      </c>
    </row>
    <row r="9" spans="1:10" ht="18" customHeight="1">
      <c r="A9" s="110"/>
      <c r="B9" s="580" t="s">
        <v>296</v>
      </c>
      <c r="C9" s="581"/>
      <c r="E9" s="603" t="s">
        <v>528</v>
      </c>
      <c r="F9" s="604" t="s">
        <v>540</v>
      </c>
      <c r="G9" s="605" t="s">
        <v>361</v>
      </c>
      <c r="J9" s="593" t="str">
        <f>$G$9</f>
        <v>REQUIRED</v>
      </c>
    </row>
    <row r="10" spans="1:10" ht="18" customHeight="1" thickBot="1">
      <c r="A10" s="110"/>
      <c r="B10" s="582" t="s">
        <v>297</v>
      </c>
      <c r="C10" s="583"/>
      <c r="E10" s="603" t="s">
        <v>529</v>
      </c>
      <c r="F10" s="604" t="s">
        <v>541</v>
      </c>
      <c r="G10" s="605" t="str">
        <f>IF(C8=0,"REQUIRED IF DATA",IF('SECONDARY ACCOUNTS 3b'!D18=0,"No Data","REQUIRED"))</f>
        <v>REQUIRED IF DATA</v>
      </c>
      <c r="J10" s="593" t="str">
        <f>$G$10</f>
        <v>REQUIRED IF DATA</v>
      </c>
    </row>
    <row r="11" spans="1:10" s="116" customFormat="1" ht="18" customHeight="1" thickTop="1">
      <c r="A11" s="110"/>
      <c r="B11" s="1082" t="s">
        <v>309</v>
      </c>
      <c r="C11" s="1082"/>
      <c r="D11" s="111"/>
      <c r="E11" s="603" t="s">
        <v>530</v>
      </c>
      <c r="F11" s="604" t="s">
        <v>198</v>
      </c>
      <c r="G11" s="605" t="s">
        <v>361</v>
      </c>
      <c r="J11" s="593" t="str">
        <f>$G$11</f>
        <v>REQUIRED</v>
      </c>
    </row>
    <row r="12" spans="1:10" s="116" customFormat="1" ht="18" customHeight="1">
      <c r="A12" s="110"/>
      <c r="B12" s="1078" t="s">
        <v>308</v>
      </c>
      <c r="C12" s="1078"/>
      <c r="D12" s="111"/>
      <c r="E12" s="603" t="s">
        <v>531</v>
      </c>
      <c r="F12" s="604" t="s">
        <v>542</v>
      </c>
      <c r="G12" s="605" t="str">
        <f>IF(C8=0,"REQUIRED IF DATA",IF('COMP BAL DTL 5'!G17+'COMP BAL DTL 5'!F32+'COMP BAL DTL 5'!G32+'COMP BAL DTL 5'!F40+'COMP BAL DTL 5'!G40+'COMP BAL DTL 5'!F47+'COMP BAL DTL 5'!G47+'COMP BAL DTL 5'!F54+'COMP BAL DTL 5'!G54=0,"No Data","REQUIRED"))</f>
        <v>REQUIRED IF DATA</v>
      </c>
      <c r="J12" s="593" t="str">
        <f>$G$12</f>
        <v>REQUIRED IF DATA</v>
      </c>
    </row>
    <row r="13" spans="1:10" ht="18" customHeight="1">
      <c r="A13" s="115"/>
      <c r="B13" s="110"/>
      <c r="C13" s="110"/>
      <c r="E13" s="603" t="s">
        <v>532</v>
      </c>
      <c r="F13" s="604" t="s">
        <v>543</v>
      </c>
      <c r="G13" s="605" t="str">
        <f>IF($C$8=0,"REQUIRED IF DATA",IF('INVENTORY DTL 6'!$M$16+'INVENTORY DTL 6'!$M$26+'INVENTORY DTL 6'!$M$28+'INVENTORY DTL 6'!$M$29=0,"No Data","REQUIRED"))</f>
        <v>REQUIRED IF DATA</v>
      </c>
      <c r="J13" s="593" t="str">
        <f>$G$13</f>
        <v>REQUIRED IF DATA</v>
      </c>
    </row>
    <row r="14" spans="1:10" ht="18" customHeight="1">
      <c r="A14" s="115"/>
      <c r="B14" s="1076" t="s">
        <v>346</v>
      </c>
      <c r="C14" s="1077"/>
      <c r="E14" s="603" t="s">
        <v>533</v>
      </c>
      <c r="F14" s="604" t="s">
        <v>544</v>
      </c>
      <c r="G14" s="605" t="str">
        <f>IF($C$8=0,"REQUIRED IF DATA",IF('REGALIA SALES DTL 7'!F29+'REGALIA SALES DTL 7'!H29+'REGALIA SALES DTL 7'!I29+'REGALIA SALES DTL 7'!H49+'REGALIA SALES DTL 7'!I50=0,"No Data","REQUIRED"))</f>
        <v>REQUIRED IF DATA</v>
      </c>
      <c r="J14" s="593" t="str">
        <f>$G$14</f>
        <v>REQUIRED IF DATA</v>
      </c>
    </row>
    <row r="15" spans="1:10" s="114" customFormat="1" ht="18" customHeight="1">
      <c r="A15" s="110"/>
      <c r="B15" s="1076" t="s">
        <v>345</v>
      </c>
      <c r="C15" s="1077"/>
      <c r="D15" s="111"/>
      <c r="E15" s="603" t="s">
        <v>537</v>
      </c>
      <c r="F15" s="604" t="s">
        <v>546</v>
      </c>
      <c r="G15" s="605" t="str">
        <f>IF($C$8=0,"REQUIRED IF DATA",IF('DEPR DTL 8'!I46+'DEPR DTL 8'!J46+'DEPR DTL 8'!K46+'DEPR DTL 8'!L46+'DEPR DTL 8'!M46=0,"No Data","REQUIRED"))</f>
        <v>REQUIRED IF DATA</v>
      </c>
      <c r="J15" s="593" t="str">
        <f>$G$15</f>
        <v>REQUIRED IF DATA</v>
      </c>
    </row>
    <row r="16" spans="1:10" ht="18" customHeight="1">
      <c r="A16" s="110"/>
      <c r="B16" s="115" t="s">
        <v>344</v>
      </c>
      <c r="C16" s="110"/>
      <c r="E16" s="603" t="s">
        <v>534</v>
      </c>
      <c r="F16" s="604" t="s">
        <v>558</v>
      </c>
      <c r="G16" s="605" t="str">
        <f>IF(C8=0,"REQUIRED IF DATA",IF('TRANSFER IN 9'!F34+'TRANSFER IN 9'!F54=0,"No Data","REQUIRED"))</f>
        <v>REQUIRED IF DATA</v>
      </c>
      <c r="J16" s="593" t="str">
        <f>$G$16</f>
        <v>REQUIRED IF DATA</v>
      </c>
    </row>
    <row r="17" spans="1:10" ht="18" customHeight="1">
      <c r="A17" s="112"/>
      <c r="D17" s="114"/>
      <c r="E17" s="603" t="s">
        <v>535</v>
      </c>
      <c r="F17" s="604" t="s">
        <v>559</v>
      </c>
      <c r="G17" s="605" t="str">
        <f>IF(C8=0,"REQUIRED IF DATA",IF('TRANSFER OUT 10'!F24+'TRANSFER OUT 10'!F51=0,"No Data","REQUIRED"))</f>
        <v>REQUIRED IF DATA</v>
      </c>
      <c r="J17" s="593" t="str">
        <f>$G$17</f>
        <v>REQUIRED IF DATA</v>
      </c>
    </row>
    <row r="18" spans="1:10" ht="18" customHeight="1">
      <c r="A18" s="110"/>
      <c r="B18" s="1079" t="s">
        <v>306</v>
      </c>
      <c r="C18" s="1077"/>
      <c r="E18" s="603" t="s">
        <v>536</v>
      </c>
      <c r="F18" s="604" t="s">
        <v>547</v>
      </c>
      <c r="G18" s="605" t="str">
        <f>IF($C$8=0,"REQUIRED IF DATA",IF('INCOME DTL 11a'!$E$19+'INCOME DTL 11a'!$E$29+'INCOME DTL 11a'!$E$36+'INCOME DTL 11a'!$E$51=0,"No Data","REQUIRED"))</f>
        <v>REQUIRED IF DATA</v>
      </c>
      <c r="J18" s="593" t="str">
        <f>$G$18</f>
        <v>REQUIRED IF DATA</v>
      </c>
    </row>
    <row r="19" spans="1:10" ht="18.75">
      <c r="A19" s="110"/>
      <c r="B19" s="115" t="s">
        <v>307</v>
      </c>
      <c r="C19" s="110"/>
      <c r="E19" s="603" t="s">
        <v>552</v>
      </c>
      <c r="F19" s="604" t="s">
        <v>548</v>
      </c>
      <c r="G19" s="605" t="str">
        <f>IF($C$8=0,"REQUIRED IF DATA",IF('INCOME DTL 11b'!$F$32+'INCOME DTL 11b'!$F$42+'INCOME DTL 11b'!$F$52=0,"No Data","REQUIRED"))</f>
        <v>REQUIRED IF DATA</v>
      </c>
      <c r="J19" s="593" t="str">
        <f>$G$19</f>
        <v>REQUIRED IF DATA</v>
      </c>
    </row>
    <row r="20" spans="1:10" ht="12.75">
      <c r="A20" s="110"/>
      <c r="E20" s="603" t="s">
        <v>553</v>
      </c>
      <c r="F20" s="604" t="s">
        <v>549</v>
      </c>
      <c r="G20" s="605" t="str">
        <f>IF($C$8=0,"REQUIRED IF DATA",IF('EXPENSE DTL 12a'!$F$22+'EXPENSE DTL 12a'!$F$38+'EXPENSE DTL 12a'!$F$54=0,"No Data","REQUIRED"))</f>
        <v>REQUIRED IF DATA</v>
      </c>
      <c r="J20" s="593" t="str">
        <f>$G$20</f>
        <v>REQUIRED IF DATA</v>
      </c>
    </row>
    <row r="21" spans="1:10" ht="18.75">
      <c r="A21" s="110"/>
      <c r="B21" s="1079" t="s">
        <v>460</v>
      </c>
      <c r="C21" s="1080"/>
      <c r="E21" s="603" t="s">
        <v>554</v>
      </c>
      <c r="F21" s="604" t="s">
        <v>550</v>
      </c>
      <c r="G21" s="605" t="str">
        <f>IF($C$8=0,"REQUIRED IF DATA",IF('EXPENSE DTL 12b'!$F$21+'EXPENSE DTL 12b'!$F$40+'EXPENSE DTL 12b'!$F$54=0,"No Data","REQUIRED"))</f>
        <v>REQUIRED IF DATA</v>
      </c>
      <c r="J21" s="593" t="str">
        <f>$G$21</f>
        <v>REQUIRED IF DATA</v>
      </c>
    </row>
    <row r="22" spans="1:10" ht="18.75">
      <c r="A22" s="110"/>
      <c r="B22" s="1076" t="s">
        <v>373</v>
      </c>
      <c r="C22" s="1077"/>
      <c r="E22" s="603" t="s">
        <v>564</v>
      </c>
      <c r="F22" s="606" t="s">
        <v>200</v>
      </c>
      <c r="G22" s="605" t="str">
        <f>IF(C8=0,"REQUIRED IF DATA",IF(AND(COUNTA('FINANCE COMM 13'!D20:D26)=0,COUNTA('FINANCE COMM 13'!C10:C12)=0),"No Data","REQUIRED"))</f>
        <v>REQUIRED IF DATA</v>
      </c>
      <c r="J22" s="593" t="str">
        <f>$G$22</f>
        <v>REQUIRED IF DATA</v>
      </c>
    </row>
    <row r="23" spans="1:10" ht="18.75">
      <c r="A23" s="110"/>
      <c r="B23" s="115" t="s">
        <v>486</v>
      </c>
      <c r="C23" s="110"/>
      <c r="E23" s="603" t="s">
        <v>565</v>
      </c>
      <c r="F23" s="604" t="s">
        <v>480</v>
      </c>
      <c r="G23" s="605" t="str">
        <f>IF(C8=0,"REQUIRED IF DATA",IF('FUNDS 14'!F14=0,"No Data","REQUIRED"))</f>
        <v>REQUIRED IF DATA</v>
      </c>
      <c r="J23" s="593" t="str">
        <f>$G$23</f>
        <v>REQUIRED IF DATA</v>
      </c>
    </row>
    <row r="24" spans="1:10" s="116" customFormat="1" ht="18.75">
      <c r="A24" s="110"/>
      <c r="B24" s="487" t="s">
        <v>360</v>
      </c>
      <c r="D24" s="111"/>
      <c r="E24" s="603" t="s">
        <v>566</v>
      </c>
      <c r="F24" s="604" t="s">
        <v>551</v>
      </c>
      <c r="G24" s="605" t="str">
        <f>IF(C8=0,"REQUIRED IF DATA",IF(SUM('NEWSLETTER 15'!E26:E49)=0,"No Subscription Data","REQUIRED"))</f>
        <v>REQUIRED IF DATA</v>
      </c>
      <c r="J24" s="593" t="str">
        <f>$G$24</f>
        <v>REQUIRED IF DATA</v>
      </c>
    </row>
    <row r="25" spans="1:10" ht="18.75">
      <c r="A25" s="110"/>
      <c r="B25" s="115"/>
      <c r="E25" s="603" t="s">
        <v>117</v>
      </c>
      <c r="F25" s="604" t="s">
        <v>199</v>
      </c>
      <c r="G25" s="605" t="str">
        <f>IF(C8=0,"REQUIRED IF DATA",IF(COUNTA(COMMENTS!C7:C19)=0,"No Data","REQUIRED"))</f>
        <v>REQUIRED IF DATA</v>
      </c>
      <c r="J25" s="593" t="str">
        <f>$G$25</f>
        <v>REQUIRED IF DATA</v>
      </c>
    </row>
    <row r="26" spans="1:10" ht="18.75">
      <c r="A26" s="115"/>
      <c r="B26" s="609" t="s">
        <v>483</v>
      </c>
      <c r="D26" s="116"/>
      <c r="E26" s="1074" t="s">
        <v>497</v>
      </c>
      <c r="F26" s="1075"/>
      <c r="G26" s="1075"/>
      <c r="J26" s="593"/>
    </row>
    <row r="27" spans="1:10" ht="19.5" thickBot="1">
      <c r="A27" s="110"/>
      <c r="B27" s="115"/>
      <c r="C27" s="116"/>
      <c r="E27" s="603" t="s">
        <v>568</v>
      </c>
      <c r="F27" s="604" t="s">
        <v>254</v>
      </c>
      <c r="G27" s="605" t="str">
        <f>IF($C$8=0,"REQUIRED IF DATA",IF('TRANSFER IN 9b'!$F$31+'TRANSFER IN 9b'!$F$46+'TRANSFER IN 9b'!$F$53=0,"No Data","REQUIRED"))</f>
        <v>REQUIRED IF DATA</v>
      </c>
      <c r="J27" s="593">
        <f>$G$34</f>
        <v>0</v>
      </c>
    </row>
    <row r="28" spans="1:10" ht="15" customHeight="1">
      <c r="A28" s="110"/>
      <c r="C28" s="584"/>
      <c r="E28" s="603" t="s">
        <v>569</v>
      </c>
      <c r="F28" s="604" t="s">
        <v>255</v>
      </c>
      <c r="G28" s="605" t="str">
        <f>IF($C$8=0,"REQUIRED IF DATA",IF('TRANSFER OUT 10b'!$F$27+'TRANSFER OUT 10b'!$F$41+'TRANSFER OUT 10b'!$F$35+'TRANSFER OUT 10b'!$F$53=0,"No Data","REQUIRED"))</f>
        <v>REQUIRED IF DATA</v>
      </c>
      <c r="J28" s="593">
        <f>$G$35</f>
        <v>0</v>
      </c>
    </row>
    <row r="29" spans="1:10" ht="15" customHeight="1">
      <c r="A29" s="110"/>
      <c r="B29" s="116"/>
      <c r="C29" s="585"/>
      <c r="E29" s="603" t="s">
        <v>331</v>
      </c>
      <c r="F29" s="606" t="s">
        <v>567</v>
      </c>
      <c r="G29" s="1072"/>
      <c r="J29" s="593">
        <f>$G$36</f>
        <v>0</v>
      </c>
    </row>
    <row r="30" spans="1:10" ht="15" customHeight="1" thickBot="1">
      <c r="A30" s="110"/>
      <c r="B30" s="483"/>
      <c r="C30" s="586" t="s">
        <v>487</v>
      </c>
      <c r="E30" s="976"/>
      <c r="F30" s="1036"/>
      <c r="G30" s="976"/>
      <c r="J30" s="593">
        <f>$G$37</f>
        <v>0</v>
      </c>
    </row>
    <row r="31" spans="1:10" ht="15" customHeight="1">
      <c r="A31" s="110"/>
      <c r="B31" s="1030" t="s">
        <v>359</v>
      </c>
      <c r="C31" s="1031"/>
      <c r="E31" s="976"/>
      <c r="F31" s="977" t="str">
        <f>CONCATENATE("Version: ",F50," ",B39," ",B38)</f>
        <v>Version: AS XLI 1.2 MEDIUM locked</v>
      </c>
      <c r="G31" s="976"/>
      <c r="J31" s="593">
        <f>$G$38</f>
        <v>0</v>
      </c>
    </row>
    <row r="32" spans="1:10" ht="15" customHeight="1">
      <c r="A32" s="110"/>
      <c r="B32" s="193"/>
      <c r="E32" s="979" t="s">
        <v>372</v>
      </c>
      <c r="F32" s="980"/>
      <c r="G32" s="980"/>
      <c r="J32" s="593">
        <f>$G$39</f>
        <v>0</v>
      </c>
    </row>
    <row r="33" spans="1:10" ht="15" customHeight="1">
      <c r="A33" s="110"/>
      <c r="E33" s="607"/>
      <c r="F33" s="605"/>
      <c r="G33" s="605"/>
      <c r="J33" s="593" t="str">
        <f>$G$27</f>
        <v>REQUIRED IF DATA</v>
      </c>
    </row>
    <row r="34" spans="1:10" ht="15" customHeight="1">
      <c r="A34" s="110"/>
      <c r="B34" s="486"/>
      <c r="J34" s="593">
        <f>$G$40</f>
        <v>0</v>
      </c>
    </row>
    <row r="35" spans="1:10" ht="15" customHeight="1">
      <c r="A35" s="110"/>
      <c r="J35" s="593">
        <f>$G$41</f>
        <v>0</v>
      </c>
    </row>
    <row r="36" spans="1:10" ht="15" customHeight="1">
      <c r="A36" s="110"/>
      <c r="J36" s="593" t="str">
        <f>$G$28</f>
        <v>REQUIRED IF DATA</v>
      </c>
    </row>
    <row r="37" spans="1:10" ht="15" customHeight="1">
      <c r="A37" s="110"/>
      <c r="J37" s="593">
        <f>$G$42</f>
        <v>0</v>
      </c>
    </row>
    <row r="38" spans="1:10" ht="15" customHeight="1">
      <c r="A38" s="110"/>
      <c r="B38" s="593" t="s">
        <v>476</v>
      </c>
      <c r="J38" s="593">
        <f>$G$43</f>
        <v>0</v>
      </c>
    </row>
    <row r="39" spans="1:10" ht="12.75">
      <c r="A39" s="110"/>
      <c r="B39" s="593" t="s">
        <v>489</v>
      </c>
      <c r="J39" s="593">
        <f>$G$29</f>
        <v>0</v>
      </c>
    </row>
    <row r="40" spans="1:10" s="975" customFormat="1" ht="12.75">
      <c r="A40" s="617"/>
      <c r="E40" s="111"/>
      <c r="F40" s="111"/>
      <c r="G40" s="111"/>
      <c r="J40" s="1033"/>
    </row>
    <row r="41" spans="1:7" s="978" customFormat="1" ht="12.75">
      <c r="A41" s="617"/>
      <c r="B41" s="975"/>
      <c r="C41" s="975"/>
      <c r="D41" s="975"/>
      <c r="E41" s="111"/>
      <c r="F41" s="111"/>
      <c r="G41" s="111"/>
    </row>
    <row r="42" spans="1:7" s="978" customFormat="1" ht="12.75">
      <c r="A42" s="617"/>
      <c r="B42" s="975"/>
      <c r="C42" s="975"/>
      <c r="D42" s="975"/>
      <c r="E42" s="111"/>
      <c r="F42" s="111"/>
      <c r="G42" s="111"/>
    </row>
    <row r="43" spans="1:7" s="118" customFormat="1" ht="12.75">
      <c r="A43" s="110"/>
      <c r="B43" s="111"/>
      <c r="C43" s="111"/>
      <c r="D43" s="111"/>
      <c r="E43" s="111"/>
      <c r="F43" s="111"/>
      <c r="G43" s="111"/>
    </row>
    <row r="44" spans="1:7" s="118" customFormat="1" ht="12.75">
      <c r="A44" s="110"/>
      <c r="B44" s="111"/>
      <c r="C44" s="111"/>
      <c r="D44" s="111"/>
      <c r="E44" s="111"/>
      <c r="F44" s="111"/>
      <c r="G44" s="111"/>
    </row>
    <row r="45" spans="1:7" s="118" customFormat="1" ht="12.75">
      <c r="A45" s="110"/>
      <c r="B45" s="111"/>
      <c r="C45" s="111"/>
      <c r="D45" s="111"/>
      <c r="E45" s="111"/>
      <c r="F45" s="111"/>
      <c r="G45" s="111"/>
    </row>
    <row r="46" spans="1:7" s="118" customFormat="1" ht="13.5" hidden="1" thickBot="1">
      <c r="A46" s="110"/>
      <c r="B46" s="111"/>
      <c r="C46" s="111"/>
      <c r="D46" s="111"/>
      <c r="E46" s="111"/>
      <c r="F46" s="111"/>
      <c r="G46" s="111"/>
    </row>
    <row r="47" spans="1:7" s="118" customFormat="1" ht="13.5" hidden="1" thickTop="1">
      <c r="A47" s="117"/>
      <c r="B47" s="117" t="s">
        <v>1</v>
      </c>
      <c r="C47" s="117"/>
      <c r="D47" s="117"/>
      <c r="E47" s="117"/>
      <c r="F47" s="117"/>
      <c r="G47" s="117"/>
    </row>
    <row r="48" s="118" customFormat="1" ht="12.75" hidden="1"/>
    <row r="49" s="118" customFormat="1" ht="12.75" hidden="1">
      <c r="B49" s="119" t="str">
        <f>C58&amp;"  "&amp;C5&amp;C62&amp;C54&amp;C60&amp;C55&amp;C61</f>
        <v>Branch:                                                                           Period:               to                 .</v>
      </c>
    </row>
    <row r="50" spans="2:6" s="118" customFormat="1" ht="12.75" hidden="1">
      <c r="B50" s="118" t="str">
        <f>F31</f>
        <v>Version: AS XLI 1.2 MEDIUM locked</v>
      </c>
      <c r="D50" s="110"/>
      <c r="F50" s="118" t="s">
        <v>493</v>
      </c>
    </row>
    <row r="51" spans="4:6" s="118" customFormat="1" ht="12.75" hidden="1">
      <c r="D51" s="120" t="s">
        <v>192</v>
      </c>
      <c r="F51" s="118" t="s">
        <v>476</v>
      </c>
    </row>
    <row r="52" spans="2:6" s="118" customFormat="1" ht="12.75" hidden="1">
      <c r="B52" s="118" t="s">
        <v>2</v>
      </c>
      <c r="C52" s="121">
        <f>IF(OR(C9="",C8=""),"",IF(OR(C9=1,C10=D51,C10=D53),1,IF(C10=D52,IF(C9=2,4,IF(C9=3,7,10)))))</f>
      </c>
      <c r="D52" s="122" t="s">
        <v>193</v>
      </c>
      <c r="F52" s="118" t="s">
        <v>477</v>
      </c>
    </row>
    <row r="53" spans="2:6" s="118" customFormat="1" ht="12.75" hidden="1">
      <c r="B53" s="118" t="s">
        <v>3</v>
      </c>
      <c r="C53" s="123">
        <f>IF(OR(C9="",C8=""),"",((C9/4)*12))</f>
      </c>
      <c r="D53" s="140"/>
      <c r="F53" s="118" t="s">
        <v>478</v>
      </c>
    </row>
    <row r="54" spans="2:4" s="118" customFormat="1" ht="12.75" hidden="1">
      <c r="B54" s="118" t="s">
        <v>4</v>
      </c>
      <c r="C54" s="123">
        <f>IF(C52="","",TEXT(C52,"0")&amp;"/1/"&amp;C56)</f>
      </c>
      <c r="D54" s="120">
        <v>1</v>
      </c>
    </row>
    <row r="55" spans="2:6" s="118" customFormat="1" ht="12.75" hidden="1">
      <c r="B55" s="118" t="s">
        <v>5</v>
      </c>
      <c r="C55" s="123">
        <f>IF(C53="","",TEXT(C53,"0")&amp;"/"&amp;C57&amp;"/"&amp;C56)</f>
      </c>
      <c r="D55" s="122">
        <v>2</v>
      </c>
      <c r="F55" s="118" t="s">
        <v>361</v>
      </c>
    </row>
    <row r="56" spans="2:4" s="118" customFormat="1" ht="12.75" hidden="1">
      <c r="B56" s="118" t="s">
        <v>6</v>
      </c>
      <c r="C56" s="123">
        <f>IF(C8="","",RIGHT(TEXT(C8,"00"),2))</f>
      </c>
      <c r="D56" s="122">
        <v>3</v>
      </c>
    </row>
    <row r="57" spans="1:7" ht="12.75" hidden="1">
      <c r="A57" s="118"/>
      <c r="B57" s="118" t="s">
        <v>7</v>
      </c>
      <c r="C57" s="123" t="str">
        <f>IF(OR(C53=6,C53=9),"30","31")</f>
        <v>31</v>
      </c>
      <c r="D57" s="122">
        <v>4</v>
      </c>
      <c r="E57" s="118"/>
      <c r="F57" s="118"/>
      <c r="G57" s="118"/>
    </row>
    <row r="58" spans="1:7" ht="12.75" hidden="1">
      <c r="A58" s="118"/>
      <c r="B58" s="118" t="s">
        <v>8</v>
      </c>
      <c r="C58" s="123" t="s">
        <v>9</v>
      </c>
      <c r="D58" s="140"/>
      <c r="E58" s="118"/>
      <c r="F58" s="118" t="s">
        <v>488</v>
      </c>
      <c r="G58" s="118"/>
    </row>
    <row r="59" spans="1:7" ht="12.75" hidden="1">
      <c r="A59" s="118"/>
      <c r="B59" s="118" t="s">
        <v>10</v>
      </c>
      <c r="C59" s="123" t="s">
        <v>11</v>
      </c>
      <c r="D59" s="110"/>
      <c r="E59" s="118"/>
      <c r="F59" s="118" t="s">
        <v>489</v>
      </c>
      <c r="G59" s="118"/>
    </row>
    <row r="60" spans="1:7" ht="12.75" hidden="1">
      <c r="A60" s="118"/>
      <c r="B60" s="118" t="s">
        <v>12</v>
      </c>
      <c r="C60" s="123" t="s">
        <v>13</v>
      </c>
      <c r="D60" s="118"/>
      <c r="E60" s="118"/>
      <c r="F60" s="118" t="s">
        <v>490</v>
      </c>
      <c r="G60" s="118"/>
    </row>
    <row r="61" spans="1:7" ht="12.75" hidden="1">
      <c r="A61" s="118"/>
      <c r="B61" s="118" t="s">
        <v>14</v>
      </c>
      <c r="C61" s="123" t="s">
        <v>15</v>
      </c>
      <c r="D61" s="118"/>
      <c r="E61" s="118"/>
      <c r="F61" s="118"/>
      <c r="G61" s="118"/>
    </row>
    <row r="62" spans="1:7" ht="12.75" hidden="1">
      <c r="A62" s="118"/>
      <c r="B62" s="118" t="s">
        <v>16</v>
      </c>
      <c r="C62" s="123" t="str">
        <f>RIGHT(C59,LEN(C59)-LEN(C5))</f>
        <v>                                                                        Period:  </v>
      </c>
      <c r="D62" s="118"/>
      <c r="E62" s="118"/>
      <c r="F62" s="118"/>
      <c r="G62" s="118"/>
    </row>
    <row r="63" ht="13.5" hidden="1" thickBot="1"/>
    <row r="64" spans="2:9" ht="13.5" hidden="1" thickBot="1">
      <c r="B64" s="849">
        <f>B66</f>
        <v>0.2</v>
      </c>
      <c r="C64" s="850">
        <f>B64+C66</f>
        <v>0.52</v>
      </c>
      <c r="D64" s="850">
        <f>C64+D66</f>
        <v>0.712</v>
      </c>
      <c r="E64" s="850">
        <f>D64+E66</f>
        <v>0.8271999999999999</v>
      </c>
      <c r="F64" s="850">
        <f>E64+F66</f>
        <v>0.9423999999999999</v>
      </c>
      <c r="G64" s="851">
        <f>F64+G66</f>
        <v>0.9999999999999999</v>
      </c>
      <c r="H64" s="54"/>
      <c r="I64" s="54"/>
    </row>
    <row r="65" spans="2:9" ht="12.75" hidden="1">
      <c r="B65" s="852">
        <f>Contents!C8</f>
        <v>0</v>
      </c>
      <c r="C65" s="853">
        <f>B65-1</f>
        <v>-1</v>
      </c>
      <c r="D65" s="854">
        <f>C65-1</f>
        <v>-2</v>
      </c>
      <c r="E65" s="853">
        <f>D65-1</f>
        <v>-3</v>
      </c>
      <c r="F65" s="853">
        <f>E65-1</f>
        <v>-4</v>
      </c>
      <c r="G65" s="855">
        <f>F65-1</f>
        <v>-5</v>
      </c>
      <c r="H65" s="54"/>
      <c r="I65" s="54"/>
    </row>
    <row r="66" spans="2:9" ht="13.5" hidden="1" thickBot="1">
      <c r="B66" s="856">
        <v>0.2</v>
      </c>
      <c r="C66" s="857">
        <v>0.32</v>
      </c>
      <c r="D66" s="857">
        <v>0.192</v>
      </c>
      <c r="E66" s="858">
        <v>0.1152</v>
      </c>
      <c r="F66" s="857">
        <v>0.1152</v>
      </c>
      <c r="G66" s="859">
        <v>0.0576</v>
      </c>
      <c r="H66" s="54"/>
      <c r="I66" s="54"/>
    </row>
    <row r="67" spans="2:9" ht="13.5" hidden="1" thickBot="1">
      <c r="B67" s="54"/>
      <c r="C67" s="54"/>
      <c r="D67" s="54"/>
      <c r="E67" s="54"/>
      <c r="F67" s="54"/>
      <c r="G67" s="54"/>
      <c r="H67" s="54"/>
      <c r="I67" s="54"/>
    </row>
    <row r="68" spans="2:9" ht="13.5" hidden="1" thickBot="1">
      <c r="B68" s="849">
        <f>B70</f>
        <v>0.1429</v>
      </c>
      <c r="C68" s="850">
        <f aca="true" t="shared" si="0" ref="C68:I68">B68+C70</f>
        <v>0.38780000000000003</v>
      </c>
      <c r="D68" s="850">
        <f t="shared" si="0"/>
        <v>0.5627</v>
      </c>
      <c r="E68" s="850">
        <f>D68+E70</f>
        <v>0.6876</v>
      </c>
      <c r="F68" s="850">
        <f t="shared" si="0"/>
        <v>0.7769</v>
      </c>
      <c r="G68" s="850">
        <f t="shared" si="0"/>
        <v>0.8661000000000001</v>
      </c>
      <c r="H68" s="850">
        <f>G68+H70</f>
        <v>0.9554000000000001</v>
      </c>
      <c r="I68" s="851">
        <f t="shared" si="0"/>
        <v>1.0000000000000002</v>
      </c>
    </row>
    <row r="69" spans="2:9" ht="12.75" hidden="1">
      <c r="B69" s="852">
        <f>Contents!C8</f>
        <v>0</v>
      </c>
      <c r="C69" s="853">
        <f aca="true" t="shared" si="1" ref="C69:I69">B69-1</f>
        <v>-1</v>
      </c>
      <c r="D69" s="854">
        <f t="shared" si="1"/>
        <v>-2</v>
      </c>
      <c r="E69" s="853">
        <f>D69-1</f>
        <v>-3</v>
      </c>
      <c r="F69" s="853">
        <f t="shared" si="1"/>
        <v>-4</v>
      </c>
      <c r="G69" s="854">
        <f t="shared" si="1"/>
        <v>-5</v>
      </c>
      <c r="H69" s="853">
        <f>G69-1</f>
        <v>-6</v>
      </c>
      <c r="I69" s="860">
        <f t="shared" si="1"/>
        <v>-7</v>
      </c>
    </row>
    <row r="70" spans="2:9" ht="13.5" hidden="1" thickBot="1">
      <c r="B70" s="861">
        <v>0.1429</v>
      </c>
      <c r="C70" s="862">
        <v>0.2449</v>
      </c>
      <c r="D70" s="857">
        <v>0.1749</v>
      </c>
      <c r="E70" s="858">
        <v>0.1249</v>
      </c>
      <c r="F70" s="857">
        <v>0.0893</v>
      </c>
      <c r="G70" s="857">
        <v>0.0892</v>
      </c>
      <c r="H70" s="858">
        <v>0.0893</v>
      </c>
      <c r="I70" s="863">
        <v>0.0446</v>
      </c>
    </row>
    <row r="71" ht="12.75" hidden="1"/>
  </sheetData>
  <sheetProtection password="CCA4" sheet="1" objects="1" scenarios="1" selectLockedCells="1"/>
  <mergeCells count="9">
    <mergeCell ref="E5:G5"/>
    <mergeCell ref="B11:C11"/>
    <mergeCell ref="B18:C18"/>
    <mergeCell ref="B14:C14"/>
    <mergeCell ref="E26:G26"/>
    <mergeCell ref="B22:C22"/>
    <mergeCell ref="B12:C12"/>
    <mergeCell ref="B15:C15"/>
    <mergeCell ref="B21:C21"/>
  </mergeCells>
  <dataValidations count="7">
    <dataValidation type="list" allowBlank="1" showInputMessage="1" showErrorMessage="1" sqref="G29">
      <formula1>$F$54:$F$55</formula1>
    </dataValidation>
    <dataValidation type="list" allowBlank="1" showInputMessage="1" showErrorMessage="1" sqref="B38">
      <formula1>$F$51:$F$53</formula1>
    </dataValidation>
    <dataValidation type="list" allowBlank="1" showInputMessage="1" showErrorMessage="1" sqref="C9">
      <formula1>$D$54:$D$58</formula1>
    </dataValidation>
    <dataValidation type="list" allowBlank="1" showInputMessage="1" showErrorMessage="1" sqref="C10">
      <formula1>$D$51:$D$53</formula1>
    </dataValidation>
    <dataValidation type="whole" operator="greaterThan" allowBlank="1" showErrorMessage="1" prompt="Enter year in 4 digits" error="Enter full year starting with 2000." sqref="C8">
      <formula1>2000</formula1>
    </dataValidation>
    <dataValidation operator="greaterThan" allowBlank="1" prompt="Enter year in 4 digits" error="Enter full year starting with 2000." sqref="C6:C7"/>
    <dataValidation type="list" allowBlank="1" showInputMessage="1" showErrorMessage="1" sqref="B39">
      <formula1>$F$58:$F$60</formula1>
    </dataValidation>
  </dataValidations>
  <hyperlinks>
    <hyperlink ref="E7" location="'BALANCE 1'!A1" display="1. BALANCE"/>
    <hyperlink ref="E8" location="'INCOME 2'!A1" display="2. INCOME"/>
    <hyperlink ref="E9" location="'PRIMARY ACCOUNT 3a'!A1" display="3.a PRIMARY ACCOUNT"/>
    <hyperlink ref="E12" location="'COMP BAL DTL 5'!A1" display="5. COMP BAL DTL"/>
    <hyperlink ref="E13" location="'INVENTORY DTL 6'!A1" display="6. INVENTORY DTL"/>
    <hyperlink ref="E14" location="'REGALIA SALES DTL 7'!A1" display="7. REGALIA SALES DTL"/>
    <hyperlink ref="E16" location="'TRANSFER IN 9'!A1" display="9. TRANSFER IN"/>
    <hyperlink ref="E17" location="'TRANSFER OUT 10'!A1" display="10. TRANSFER OUT"/>
    <hyperlink ref="E18" location="'INCOME DTL 11a'!A1" display="11.a INCOME DTL"/>
    <hyperlink ref="E19" location="'INCOME DTL 11b'!A1" display="11.b INCOME DTL"/>
    <hyperlink ref="E20" location="'EXPENSE DTL 12a'!A1" display="12.a EXPENSE DTL"/>
    <hyperlink ref="E21" location="'EXPENSE DTL 12b'!A1" display="12.b EXPENSE DTL"/>
    <hyperlink ref="E11" location="'CONTACT INFO 4'!A1" display="4. CONTACT INFO"/>
    <hyperlink ref="E24" location="'NEWSLETTER 15'!A1" display="15. NEWSLETTER"/>
    <hyperlink ref="E23" location="'FUNDS 14'!A1" display="14. FUNDS"/>
    <hyperlink ref="E22" location="'FINANCE COMM 13'!A1" display="13. FINANCE COMM"/>
    <hyperlink ref="E25" location="COMMENTS!A1" display="COMMENTS"/>
    <hyperlink ref="E10" location="'SECONDARY ACCOUNTS 3b'!A1" display="3.b SECONDARY ACCOUNTS"/>
    <hyperlink ref="E27" location="'TRANSFER IN 9b'!A1" display="9.b TRANSFER IN"/>
    <hyperlink ref="E6" location="Contents!A1" display="CONTENTS"/>
    <hyperlink ref="E29" location="FreeForm!A1" display="FREE FORM"/>
    <hyperlink ref="E15" location="'DEPR DTL 8'!A1" display="8. DEPRECIATION DTL"/>
    <hyperlink ref="E28" location="'TRANSFER OUT 10b'!A1" display="10.b TRANSFER OUT"/>
  </hyperlinks>
  <printOptions/>
  <pageMargins left="0.75" right="0.75" top="1" bottom="1" header="0.5" footer="0.5"/>
  <pageSetup blackAndWhite="1" fitToHeight="1" fitToWidth="1" horizontalDpi="300" verticalDpi="3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50"/>
  <sheetViews>
    <sheetView showGridLines="0" showRowColHeaders="0" defaultGridColor="0" zoomScaleSheetLayoutView="75" colorId="8" workbookViewId="0" topLeftCell="A1">
      <selection activeCell="P23" sqref="P23"/>
    </sheetView>
  </sheetViews>
  <sheetFormatPr defaultColWidth="9.33203125" defaultRowHeight="12.75"/>
  <cols>
    <col min="1" max="1" width="6" style="54" bestFit="1" customWidth="1"/>
    <col min="2" max="3" width="3.83203125" style="54" customWidth="1"/>
    <col min="4" max="4" width="4.33203125" style="54" customWidth="1"/>
    <col min="5" max="5" width="25.83203125" style="54" customWidth="1"/>
    <col min="6" max="6" width="7.5" style="54" bestFit="1" customWidth="1"/>
    <col min="7" max="7" width="9.33203125" style="54" bestFit="1" customWidth="1"/>
    <col min="8" max="13" width="10.83203125" style="54" customWidth="1"/>
    <col min="14" max="14" width="4" style="54" customWidth="1"/>
    <col min="15" max="15" width="9.33203125" style="54" customWidth="1"/>
    <col min="16" max="16" width="29" style="54" bestFit="1" customWidth="1"/>
    <col min="17" max="16384" width="9.33203125" style="54" customWidth="1"/>
  </cols>
  <sheetData>
    <row r="1" spans="1:16" ht="12.75">
      <c r="A1" s="133"/>
      <c r="B1" s="133"/>
      <c r="P1" s="7" t="s">
        <v>526</v>
      </c>
    </row>
    <row r="2" spans="3:16" s="61" customFormat="1" ht="12.75">
      <c r="C2" s="864"/>
      <c r="D2" s="600" t="str">
        <f>Contents!B50</f>
        <v>Version: AS XLI 1.2 MEDIUM locked</v>
      </c>
      <c r="E2" s="864"/>
      <c r="F2" s="864"/>
      <c r="G2" s="864"/>
      <c r="H2" s="864"/>
      <c r="I2" s="864"/>
      <c r="J2" s="864"/>
      <c r="K2" s="864"/>
      <c r="L2" s="864"/>
      <c r="M2" s="864"/>
      <c r="N2" s="864"/>
      <c r="P2" s="7" t="s">
        <v>525</v>
      </c>
    </row>
    <row r="3" spans="3:16" s="55" customFormat="1" ht="12.75">
      <c r="C3" s="837"/>
      <c r="D3" s="838" t="s">
        <v>17</v>
      </c>
      <c r="E3" s="838"/>
      <c r="F3" s="838"/>
      <c r="G3" s="838"/>
      <c r="H3" s="838"/>
      <c r="I3" s="838"/>
      <c r="J3" s="838"/>
      <c r="K3" s="838"/>
      <c r="L3" s="838"/>
      <c r="M3" s="838"/>
      <c r="N3" s="837"/>
      <c r="P3" s="7" t="s">
        <v>527</v>
      </c>
    </row>
    <row r="4" spans="3:16" ht="12.75">
      <c r="C4" s="58"/>
      <c r="D4" s="839"/>
      <c r="E4" s="58"/>
      <c r="F4" s="58"/>
      <c r="G4" s="58"/>
      <c r="H4" s="58"/>
      <c r="I4" s="58"/>
      <c r="J4" s="58"/>
      <c r="K4" s="58"/>
      <c r="L4" s="839"/>
      <c r="M4" s="839"/>
      <c r="N4" s="58"/>
      <c r="P4" s="7" t="s">
        <v>528</v>
      </c>
    </row>
    <row r="5" spans="3:16" ht="12.75">
      <c r="C5" s="58"/>
      <c r="D5" s="1295" t="str">
        <f>Contents!B49</f>
        <v>Branch:                                                                           Period:               to                 .</v>
      </c>
      <c r="E5" s="1295"/>
      <c r="F5" s="1295"/>
      <c r="G5" s="1295"/>
      <c r="H5" s="1295"/>
      <c r="I5" s="1295"/>
      <c r="J5" s="1295"/>
      <c r="K5" s="1295"/>
      <c r="L5" s="1295"/>
      <c r="M5" s="1295"/>
      <c r="N5" s="58"/>
      <c r="P5" s="7" t="s">
        <v>529</v>
      </c>
    </row>
    <row r="6" spans="3:16" s="61" customFormat="1" ht="12.75">
      <c r="C6" s="864"/>
      <c r="D6" s="865"/>
      <c r="E6" s="864"/>
      <c r="F6" s="864"/>
      <c r="G6" s="864"/>
      <c r="H6" s="864"/>
      <c r="I6" s="864"/>
      <c r="J6" s="864"/>
      <c r="K6" s="864"/>
      <c r="L6" s="865"/>
      <c r="M6" s="865"/>
      <c r="N6" s="864"/>
      <c r="P6" s="7" t="s">
        <v>530</v>
      </c>
    </row>
    <row r="7" spans="3:16" ht="18.75">
      <c r="C7" s="58"/>
      <c r="D7" s="866" t="s">
        <v>555</v>
      </c>
      <c r="E7" s="839"/>
      <c r="F7" s="839"/>
      <c r="G7" s="839"/>
      <c r="H7" s="839"/>
      <c r="I7" s="839"/>
      <c r="J7" s="839"/>
      <c r="K7" s="839"/>
      <c r="L7" s="866"/>
      <c r="M7" s="839"/>
      <c r="N7" s="58"/>
      <c r="P7" s="7" t="s">
        <v>531</v>
      </c>
    </row>
    <row r="8" spans="3:16" s="61" customFormat="1" ht="12.75">
      <c r="C8" s="864"/>
      <c r="D8" s="1331" t="s">
        <v>397</v>
      </c>
      <c r="E8" s="1332"/>
      <c r="F8" s="1332"/>
      <c r="G8" s="1332"/>
      <c r="H8" s="1332"/>
      <c r="I8" s="1332"/>
      <c r="J8" s="1332"/>
      <c r="K8" s="1332"/>
      <c r="L8" s="1332"/>
      <c r="M8" s="1332"/>
      <c r="N8" s="864"/>
      <c r="P8" s="7" t="s">
        <v>532</v>
      </c>
    </row>
    <row r="9" spans="3:16" ht="12.75">
      <c r="C9" s="864"/>
      <c r="D9" s="867"/>
      <c r="E9" s="865"/>
      <c r="F9" s="865"/>
      <c r="G9" s="865"/>
      <c r="H9" s="865"/>
      <c r="I9" s="865"/>
      <c r="J9" s="865"/>
      <c r="K9" s="865"/>
      <c r="L9" s="867"/>
      <c r="M9" s="865"/>
      <c r="N9" s="864"/>
      <c r="P9" s="7" t="s">
        <v>533</v>
      </c>
    </row>
    <row r="10" spans="3:16" ht="15.75">
      <c r="C10" s="58"/>
      <c r="D10" s="868" t="s">
        <v>319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P10" s="7" t="s">
        <v>537</v>
      </c>
    </row>
    <row r="11" spans="3:16" ht="13.5" thickBot="1">
      <c r="C11" s="58"/>
      <c r="D11" s="1311" t="s">
        <v>385</v>
      </c>
      <c r="E11" s="1109"/>
      <c r="F11" s="1109"/>
      <c r="G11" s="1109"/>
      <c r="H11" s="1109"/>
      <c r="I11" s="1109"/>
      <c r="J11" s="1109"/>
      <c r="K11" s="1109"/>
      <c r="L11" s="1109"/>
      <c r="M11" s="1109"/>
      <c r="N11" s="58"/>
      <c r="P11" s="7" t="s">
        <v>534</v>
      </c>
    </row>
    <row r="12" spans="1:16" ht="52.5" thickBot="1" thickTop="1">
      <c r="A12" s="883" t="s">
        <v>470</v>
      </c>
      <c r="C12" s="58"/>
      <c r="D12" s="869" t="s">
        <v>258</v>
      </c>
      <c r="E12" s="870" t="s">
        <v>405</v>
      </c>
      <c r="F12" s="871" t="s">
        <v>404</v>
      </c>
      <c r="G12" s="872" t="s">
        <v>202</v>
      </c>
      <c r="H12" s="843" t="s">
        <v>318</v>
      </c>
      <c r="I12" s="843" t="s">
        <v>302</v>
      </c>
      <c r="J12" s="843" t="s">
        <v>211</v>
      </c>
      <c r="K12" s="842" t="s">
        <v>212</v>
      </c>
      <c r="L12" s="842" t="s">
        <v>195</v>
      </c>
      <c r="M12" s="873" t="s">
        <v>194</v>
      </c>
      <c r="N12" s="165"/>
      <c r="P12" s="7" t="s">
        <v>535</v>
      </c>
    </row>
    <row r="13" spans="1:16" ht="12.75">
      <c r="A13" s="587"/>
      <c r="C13" s="58"/>
      <c r="D13" s="512"/>
      <c r="E13" s="520"/>
      <c r="F13" s="489"/>
      <c r="G13" s="489"/>
      <c r="H13" s="490">
        <f ca="1">IF(G13=0,"",IF(AND(Contents!$C$8&gt;0,Contents!$C$8-$G13&lt;6,Contents!$C$8-$G13&gt;=0),OFFSET(Contents!$B$66,0,(Contents!$C$8-$G13)),0))</f>
      </c>
      <c r="I13" s="491">
        <f>IF(AND(Contents!$C$10="Sequential",G13&gt;0,G13=Contents!$C$8,Contents!$C$9&gt;1,Contents!$C$9&gt;A13),J13,IF(AND(G13&gt;0,G13&lt;Contents!$C$8),J13,0))</f>
        <v>0</v>
      </c>
      <c r="J13" s="492"/>
      <c r="K13" s="491">
        <f ca="1">(IF(AND(Contents!$C$8&gt;0,Contents!$C$8-$G13&lt;6,Contents!$C$8-$G13&gt;=0),ROUND(OFFSET(Contents!$B$64,0,(Contents!$C$8-$G13)-1)*J13,2),IF(AND(Contents!$C$8&gt;0,J13&gt;0),J13,0)))</f>
        <v>0</v>
      </c>
      <c r="L13" s="491">
        <f>IF(H13="",0,ROUND(H13*J13*IF(Contents!$C$9=4,1,0),2))</f>
        <v>0</v>
      </c>
      <c r="M13" s="493">
        <f>IF(H13="",0,K13+L13)</f>
        <v>0</v>
      </c>
      <c r="N13" s="165"/>
      <c r="P13" s="7" t="s">
        <v>536</v>
      </c>
    </row>
    <row r="14" spans="1:16" ht="12.75">
      <c r="A14" s="587"/>
      <c r="C14" s="58"/>
      <c r="D14" s="513"/>
      <c r="E14" s="521"/>
      <c r="F14" s="173"/>
      <c r="G14" s="173"/>
      <c r="H14" s="178">
        <f ca="1">IF(G14=0,"",IF(AND(Contents!$C$8&gt;0,Contents!$C$8-$G14&lt;6,Contents!$C$8-$G14&gt;=0),OFFSET(Contents!$B$66,0,(Contents!$C$8-$G14)),0))</f>
      </c>
      <c r="I14" s="277">
        <f>IF(AND(Contents!$C$10="Sequential",G14&gt;0,G14=Contents!$C$8,Contents!$C$9&gt;1,Contents!$C$9&gt;A14),J14,IF(AND(G14&gt;0,G14&lt;Contents!$C$8),J14,0))</f>
        <v>0</v>
      </c>
      <c r="J14" s="279"/>
      <c r="K14" s="277">
        <f ca="1">(IF(AND(Contents!$C$8&gt;0,Contents!$C$8-$G14&lt;6,Contents!$C$8-$G14&gt;=0),ROUND(OFFSET(Contents!$B$64,0,(Contents!$C$8-$G14)-1)*J14,2),IF(AND(Contents!$C$8&gt;0,J14&gt;0),J14,0)))</f>
        <v>0</v>
      </c>
      <c r="L14" s="277">
        <f>IF(H14="",0,ROUND(H14*J14*IF(Contents!$C$9=4,1,0),2))</f>
        <v>0</v>
      </c>
      <c r="M14" s="393">
        <f aca="true" t="shared" si="0" ref="M14:M22">IF(H14="",0,K14+L14)</f>
        <v>0</v>
      </c>
      <c r="N14" s="165"/>
      <c r="P14" s="7" t="s">
        <v>552</v>
      </c>
    </row>
    <row r="15" spans="1:16" ht="12.75">
      <c r="A15" s="587"/>
      <c r="C15" s="58"/>
      <c r="D15" s="513"/>
      <c r="E15" s="521"/>
      <c r="F15" s="173"/>
      <c r="G15" s="173"/>
      <c r="H15" s="178">
        <f ca="1">IF(G15=0,"",IF(AND(Contents!$C$8&gt;0,Contents!$C$8-$G15&lt;6,Contents!$C$8-$G15&gt;=0),OFFSET(Contents!$B$66,0,(Contents!$C$8-$G15)),0))</f>
      </c>
      <c r="I15" s="277">
        <f>IF(AND(Contents!$C$10="Sequential",G15&gt;0,G15=Contents!$C$8,Contents!$C$9&gt;1,Contents!$C$9&gt;A15),J15,IF(AND(G15&gt;0,G15&lt;Contents!$C$8),J15,0))</f>
        <v>0</v>
      </c>
      <c r="J15" s="279"/>
      <c r="K15" s="277">
        <f ca="1">(IF(AND(Contents!$C$8&gt;0,Contents!$C$8-$G15&lt;6,Contents!$C$8-$G15&gt;=0),ROUND(OFFSET(Contents!$B$64,0,(Contents!$C$8-$G15)-1)*J15,2),IF(AND(Contents!$C$8&gt;0,J15&gt;0),J15,0)))</f>
        <v>0</v>
      </c>
      <c r="L15" s="277">
        <f>IF(H15="",0,ROUND(H15*J15*IF(Contents!$C$9=4,1,0),2))</f>
        <v>0</v>
      </c>
      <c r="M15" s="393">
        <f t="shared" si="0"/>
        <v>0</v>
      </c>
      <c r="N15" s="165"/>
      <c r="P15" s="7" t="s">
        <v>553</v>
      </c>
    </row>
    <row r="16" spans="1:16" ht="12.75">
      <c r="A16" s="587"/>
      <c r="C16" s="58"/>
      <c r="D16" s="513"/>
      <c r="E16" s="521"/>
      <c r="F16" s="173"/>
      <c r="G16" s="173"/>
      <c r="H16" s="178">
        <f ca="1">IF(G16=0,"",IF(AND(Contents!$C$8&gt;0,Contents!$C$8-$G16&lt;6,Contents!$C$8-$G16&gt;=0),OFFSET(Contents!$B$66,0,(Contents!$C$8-$G16)),0))</f>
      </c>
      <c r="I16" s="277">
        <f>IF(AND(Contents!$C$10="Sequential",G16&gt;0,G16=Contents!$C$8,Contents!$C$9&gt;1,Contents!$C$9&gt;A16),J16,IF(AND(G16&gt;0,G16&lt;Contents!$C$8),J16,0))</f>
        <v>0</v>
      </c>
      <c r="J16" s="279"/>
      <c r="K16" s="277">
        <f ca="1">(IF(AND(Contents!$C$8&gt;0,Contents!$C$8-$G16&lt;6,Contents!$C$8-$G16&gt;=0),ROUND(OFFSET(Contents!$B$64,0,(Contents!$C$8-$G16)-1)*J16,2),IF(AND(Contents!$C$8&gt;0,J16&gt;0),J16,0)))</f>
        <v>0</v>
      </c>
      <c r="L16" s="277">
        <f>IF(H16="",0,ROUND(H16*J16*IF(Contents!$C$9=4,1,0),2))</f>
        <v>0</v>
      </c>
      <c r="M16" s="393">
        <f t="shared" si="0"/>
        <v>0</v>
      </c>
      <c r="N16" s="165"/>
      <c r="P16" s="7" t="s">
        <v>554</v>
      </c>
    </row>
    <row r="17" spans="1:16" ht="12.75">
      <c r="A17" s="587"/>
      <c r="C17" s="58"/>
      <c r="D17" s="513"/>
      <c r="E17" s="521"/>
      <c r="F17" s="173"/>
      <c r="G17" s="173"/>
      <c r="H17" s="178">
        <f ca="1">IF(G17=0,"",IF(AND(Contents!$C$8&gt;0,Contents!$C$8-$G17&lt;6,Contents!$C$8-$G17&gt;=0),OFFSET(Contents!$B$66,0,(Contents!$C$8-$G17)),0))</f>
      </c>
      <c r="I17" s="277">
        <f>IF(AND(Contents!$C$10="Sequential",G17&gt;0,G17=Contents!$C$8,Contents!$C$9&gt;1,Contents!$C$9&gt;A17),J17,IF(AND(G17&gt;0,G17&lt;Contents!$C$8),J17,0))</f>
        <v>0</v>
      </c>
      <c r="J17" s="279"/>
      <c r="K17" s="277">
        <f ca="1">(IF(AND(Contents!$C$8&gt;0,Contents!$C$8-$G17&lt;6,Contents!$C$8-$G17&gt;=0),ROUND(OFFSET(Contents!$B$64,0,(Contents!$C$8-$G17)-1)*J17,2),IF(AND(Contents!$C$8&gt;0,J17&gt;0),J17,0)))</f>
        <v>0</v>
      </c>
      <c r="L17" s="277">
        <f>IF(H17="",0,ROUND(H17*J17*IF(Contents!$C$9=4,1,0),2))</f>
        <v>0</v>
      </c>
      <c r="M17" s="393">
        <f t="shared" si="0"/>
        <v>0</v>
      </c>
      <c r="N17" s="165"/>
      <c r="P17" s="7" t="s">
        <v>564</v>
      </c>
    </row>
    <row r="18" spans="1:16" ht="12.75">
      <c r="A18" s="587"/>
      <c r="C18" s="58"/>
      <c r="D18" s="513"/>
      <c r="E18" s="521"/>
      <c r="F18" s="173"/>
      <c r="G18" s="173"/>
      <c r="H18" s="178">
        <f ca="1">IF(G18=0,"",IF(AND(Contents!$C$8&gt;0,Contents!$C$8-$G18&lt;6,Contents!$C$8-$G18&gt;=0),OFFSET(Contents!$B$66,0,(Contents!$C$8-$G18)),0))</f>
      </c>
      <c r="I18" s="277">
        <f>IF(AND(Contents!$C$10="Sequential",G18&gt;0,G18=Contents!$C$8,Contents!$C$9&gt;1,Contents!$C$9&gt;A18),J18,IF(AND(G18&gt;0,G18&lt;Contents!$C$8),J18,0))</f>
        <v>0</v>
      </c>
      <c r="J18" s="279"/>
      <c r="K18" s="277">
        <f ca="1">(IF(AND(Contents!$C$8&gt;0,Contents!$C$8-$G18&lt;6,Contents!$C$8-$G18&gt;=0),ROUND(OFFSET(Contents!$B$64,0,(Contents!$C$8-$G18)-1)*J18,2),IF(AND(Contents!$C$8&gt;0,J18&gt;0),J18,0)))</f>
        <v>0</v>
      </c>
      <c r="L18" s="277">
        <f>IF(H18="",0,ROUND(H18*J18*IF(Contents!$C$9=4,1,0),2))</f>
        <v>0</v>
      </c>
      <c r="M18" s="393">
        <f t="shared" si="0"/>
        <v>0</v>
      </c>
      <c r="N18" s="165"/>
      <c r="P18" s="7" t="s">
        <v>565</v>
      </c>
    </row>
    <row r="19" spans="1:16" ht="12.75">
      <c r="A19" s="587"/>
      <c r="C19" s="58"/>
      <c r="D19" s="513"/>
      <c r="E19" s="521"/>
      <c r="F19" s="173"/>
      <c r="G19" s="173"/>
      <c r="H19" s="178">
        <f ca="1">IF(G19=0,"",IF(AND(Contents!$C$8&gt;0,Contents!$C$8-$G19&lt;6,Contents!$C$8-$G19&gt;=0),OFFSET(Contents!$B$66,0,(Contents!$C$8-$G19)),0))</f>
      </c>
      <c r="I19" s="277">
        <f>IF(AND(Contents!$C$10="Sequential",G19&gt;0,G19=Contents!$C$8,Contents!$C$9&gt;1,Contents!$C$9&gt;A19),J19,IF(AND(G19&gt;0,G19&lt;Contents!$C$8),J19,0))</f>
        <v>0</v>
      </c>
      <c r="J19" s="279"/>
      <c r="K19" s="277">
        <f ca="1">(IF(AND(Contents!$C$8&gt;0,Contents!$C$8-$G19&lt;6,Contents!$C$8-$G19&gt;=0),ROUND(OFFSET(Contents!$B$64,0,(Contents!$C$8-$G19)-1)*J19,2),IF(AND(Contents!$C$8&gt;0,J19&gt;0),J19,0)))</f>
        <v>0</v>
      </c>
      <c r="L19" s="277">
        <f>IF(H19="",0,ROUND(H19*J19*IF(Contents!$C$9=4,1,0),2))</f>
        <v>0</v>
      </c>
      <c r="M19" s="393">
        <f t="shared" si="0"/>
        <v>0</v>
      </c>
      <c r="N19" s="165"/>
      <c r="P19" s="7" t="s">
        <v>566</v>
      </c>
    </row>
    <row r="20" spans="1:16" ht="12.75">
      <c r="A20" s="587"/>
      <c r="C20" s="58"/>
      <c r="D20" s="513"/>
      <c r="E20" s="521"/>
      <c r="F20" s="173"/>
      <c r="G20" s="173"/>
      <c r="H20" s="178">
        <f ca="1">IF(G20=0,"",IF(AND(Contents!$C$8&gt;0,Contents!$C$8-$G20&lt;6,Contents!$C$8-$G20&gt;=0),OFFSET(Contents!$B$66,0,(Contents!$C$8-$G20)),0))</f>
      </c>
      <c r="I20" s="277">
        <f>IF(AND(Contents!$C$10="Sequential",G20&gt;0,G20=Contents!$C$8,Contents!$C$9&gt;1,Contents!$C$9&gt;A20),J20,IF(AND(G20&gt;0,G20&lt;Contents!$C$8),J20,0))</f>
        <v>0</v>
      </c>
      <c r="J20" s="279"/>
      <c r="K20" s="277">
        <f ca="1">(IF(AND(Contents!$C$8&gt;0,Contents!$C$8-$G20&lt;6,Contents!$C$8-$G20&gt;=0),ROUND(OFFSET(Contents!$B$64,0,(Contents!$C$8-$G20)-1)*J20,2),IF(AND(Contents!$C$8&gt;0,J20&gt;0),J20,0)))</f>
        <v>0</v>
      </c>
      <c r="L20" s="277">
        <f>IF(H20="",0,ROUND(H20*J20*IF(Contents!$C$9=4,1,0),2))</f>
        <v>0</v>
      </c>
      <c r="M20" s="393">
        <f>IF(H20="",0,K20+L20)</f>
        <v>0</v>
      </c>
      <c r="N20" s="165"/>
      <c r="P20" s="7" t="s">
        <v>117</v>
      </c>
    </row>
    <row r="21" spans="1:16" ht="12.75">
      <c r="A21" s="587"/>
      <c r="C21" s="58"/>
      <c r="D21" s="513"/>
      <c r="E21" s="521"/>
      <c r="F21" s="173"/>
      <c r="G21" s="173"/>
      <c r="H21" s="178">
        <f ca="1">IF(G21=0,"",IF(AND(Contents!$C$8&gt;0,Contents!$C$8-$G21&lt;6,Contents!$C$8-$G21&gt;=0),OFFSET(Contents!$B$66,0,(Contents!$C$8-$G21)),0))</f>
      </c>
      <c r="I21" s="277">
        <f>IF(AND(Contents!$C$10="Sequential",G21&gt;0,G21=Contents!$C$8,Contents!$C$9&gt;1,Contents!$C$9&gt;A21),J21,IF(AND(G21&gt;0,G21&lt;Contents!$C$8),J21,0))</f>
        <v>0</v>
      </c>
      <c r="J21" s="279"/>
      <c r="K21" s="277">
        <f ca="1">(IF(AND(Contents!$C$8&gt;0,Contents!$C$8-$G21&lt;6,Contents!$C$8-$G21&gt;=0),ROUND(OFFSET(Contents!$B$64,0,(Contents!$C$8-$G21)-1)*J21,2),IF(AND(Contents!$C$8&gt;0,J21&gt;0),J21,0)))</f>
        <v>0</v>
      </c>
      <c r="L21" s="277">
        <f>IF(H21="",0,ROUND(H21*J21*IF(Contents!$C$9=4,1,0),2))</f>
        <v>0</v>
      </c>
      <c r="M21" s="393">
        <f t="shared" si="0"/>
        <v>0</v>
      </c>
      <c r="N21" s="165"/>
      <c r="P21" s="7" t="s">
        <v>568</v>
      </c>
    </row>
    <row r="22" spans="1:16" ht="13.5" thickBot="1">
      <c r="A22" s="588"/>
      <c r="C22" s="58"/>
      <c r="D22" s="513"/>
      <c r="E22" s="521"/>
      <c r="F22" s="173"/>
      <c r="G22" s="173"/>
      <c r="H22" s="178">
        <f ca="1">IF(G22=0,"",IF(AND(Contents!$C$8&gt;0,Contents!$C$8-$G22&lt;6,Contents!$C$8-$G22&gt;=0),OFFSET(Contents!$B$66,0,(Contents!$C$8-$G22)),0))</f>
      </c>
      <c r="I22" s="277">
        <f>IF(AND(Contents!$C$10="Sequential",G22&gt;0,G22=Contents!$C$8,Contents!$C$9&gt;1,Contents!$C$9&gt;A22),J22,IF(AND(G22&gt;0,G22&lt;Contents!$C$8),J22,0))</f>
        <v>0</v>
      </c>
      <c r="J22" s="279"/>
      <c r="K22" s="277">
        <f ca="1">(IF(AND(Contents!$C$8&gt;0,Contents!$C$8-$G22&lt;6,Contents!$C$8-$G22&gt;=0),ROUND(OFFSET(Contents!$B$64,0,(Contents!$C$8-$G22)-1)*J22,2),IF(AND(Contents!$C$8&gt;0,J22&gt;0),J22,0)))</f>
        <v>0</v>
      </c>
      <c r="L22" s="277">
        <f>IF(H22="",0,ROUND(H22*J22*IF(Contents!$C$9=4,1,0),2))</f>
        <v>0</v>
      </c>
      <c r="M22" s="393">
        <f t="shared" si="0"/>
        <v>0</v>
      </c>
      <c r="N22" s="165"/>
      <c r="P22" s="7" t="s">
        <v>569</v>
      </c>
    </row>
    <row r="23" spans="3:16" ht="14.25" thickBot="1" thickTop="1">
      <c r="C23" s="58"/>
      <c r="D23" s="369"/>
      <c r="E23" s="189"/>
      <c r="F23" s="189"/>
      <c r="G23" s="1324" t="s">
        <v>151</v>
      </c>
      <c r="H23" s="1325"/>
      <c r="I23" s="278">
        <f>SUM(I13:I22)</f>
        <v>0</v>
      </c>
      <c r="J23" s="278">
        <f>SUM(J13:J22)</f>
        <v>0</v>
      </c>
      <c r="K23" s="278">
        <f>SUM(K13:K22)</f>
        <v>0</v>
      </c>
      <c r="L23" s="278">
        <f>SUM(L13:L22)</f>
        <v>0</v>
      </c>
      <c r="M23" s="394">
        <f>SUM(M13:M22)</f>
        <v>0</v>
      </c>
      <c r="N23" s="165"/>
      <c r="P23" s="7" t="s">
        <v>331</v>
      </c>
    </row>
    <row r="24" spans="3:16" ht="13.5" thickBot="1">
      <c r="C24" s="58"/>
      <c r="D24" s="1314" t="s">
        <v>153</v>
      </c>
      <c r="E24" s="1200"/>
      <c r="F24" s="1200"/>
      <c r="G24" s="1327" t="s">
        <v>347</v>
      </c>
      <c r="H24" s="1328"/>
      <c r="I24" s="1329"/>
      <c r="J24" s="1329"/>
      <c r="K24" s="1329"/>
      <c r="L24" s="1329"/>
      <c r="M24" s="1330"/>
      <c r="N24" s="165"/>
      <c r="P24" s="17"/>
    </row>
    <row r="25" spans="2:16" s="414" customFormat="1" ht="12.75">
      <c r="B25" s="54"/>
      <c r="C25" s="58"/>
      <c r="D25" s="395" t="s">
        <v>182</v>
      </c>
      <c r="E25" s="165"/>
      <c r="F25" s="60"/>
      <c r="G25" s="60"/>
      <c r="H25" s="241">
        <f ca="1">IF(Contents!$C$8="",YEAR(NOW()),Contents!$C$8)</f>
        <v>2006</v>
      </c>
      <c r="I25" s="239">
        <f>H25-1</f>
        <v>2005</v>
      </c>
      <c r="J25" s="239">
        <f>I25-1</f>
        <v>2004</v>
      </c>
      <c r="K25" s="240">
        <f>J25-1</f>
        <v>2003</v>
      </c>
      <c r="L25" s="240">
        <f>K25-1</f>
        <v>2002</v>
      </c>
      <c r="M25" s="396">
        <f>L25-1</f>
        <v>2001</v>
      </c>
      <c r="N25" s="58"/>
      <c r="P25" s="17"/>
    </row>
    <row r="26" spans="2:16" s="62" customFormat="1" ht="16.5" thickBot="1">
      <c r="B26" s="414"/>
      <c r="C26" s="58"/>
      <c r="D26" s="397" t="s">
        <v>201</v>
      </c>
      <c r="E26" s="398"/>
      <c r="F26" s="399"/>
      <c r="G26" s="399"/>
      <c r="H26" s="400">
        <v>0.2</v>
      </c>
      <c r="I26" s="401">
        <v>0.32</v>
      </c>
      <c r="J26" s="401">
        <v>0.192</v>
      </c>
      <c r="K26" s="402">
        <v>0.1152</v>
      </c>
      <c r="L26" s="401">
        <v>0.1152</v>
      </c>
      <c r="M26" s="403">
        <v>0.0576</v>
      </c>
      <c r="N26" s="58"/>
      <c r="P26" s="17"/>
    </row>
    <row r="27" spans="2:16" ht="16.5" thickTop="1">
      <c r="B27" s="62"/>
      <c r="C27" s="836"/>
      <c r="D27" s="874"/>
      <c r="E27" s="874"/>
      <c r="F27" s="875"/>
      <c r="G27" s="875"/>
      <c r="H27" s="875"/>
      <c r="I27" s="875"/>
      <c r="J27" s="875"/>
      <c r="K27" s="875"/>
      <c r="L27" s="875"/>
      <c r="M27" s="876"/>
      <c r="N27" s="836"/>
      <c r="P27" s="17"/>
    </row>
    <row r="28" spans="3:16" ht="15.75">
      <c r="C28" s="877"/>
      <c r="D28" s="868" t="s">
        <v>73</v>
      </c>
      <c r="E28" s="878"/>
      <c r="F28" s="878"/>
      <c r="G28" s="878"/>
      <c r="H28" s="878"/>
      <c r="I28" s="878"/>
      <c r="J28" s="878"/>
      <c r="K28" s="878"/>
      <c r="L28" s="879"/>
      <c r="M28" s="878"/>
      <c r="N28" s="877"/>
      <c r="P28" s="17"/>
    </row>
    <row r="29" spans="3:16" ht="13.5" thickBot="1">
      <c r="C29" s="58"/>
      <c r="D29" s="1315" t="s">
        <v>356</v>
      </c>
      <c r="E29" s="1316"/>
      <c r="F29" s="1316"/>
      <c r="G29" s="1316"/>
      <c r="H29" s="1316"/>
      <c r="I29" s="1316"/>
      <c r="J29" s="1316"/>
      <c r="K29" s="1316"/>
      <c r="L29" s="1316"/>
      <c r="M29" s="1316"/>
      <c r="N29" s="165"/>
      <c r="P29" s="17"/>
    </row>
    <row r="30" spans="1:16" ht="52.5" thickBot="1" thickTop="1">
      <c r="A30" s="883" t="s">
        <v>470</v>
      </c>
      <c r="C30" s="58"/>
      <c r="D30" s="880"/>
      <c r="E30" s="870" t="s">
        <v>406</v>
      </c>
      <c r="F30" s="871" t="s">
        <v>404</v>
      </c>
      <c r="G30" s="872" t="s">
        <v>202</v>
      </c>
      <c r="H30" s="843" t="s">
        <v>318</v>
      </c>
      <c r="I30" s="843" t="s">
        <v>213</v>
      </c>
      <c r="J30" s="843" t="s">
        <v>211</v>
      </c>
      <c r="K30" s="842" t="s">
        <v>212</v>
      </c>
      <c r="L30" s="842" t="s">
        <v>195</v>
      </c>
      <c r="M30" s="873" t="s">
        <v>194</v>
      </c>
      <c r="N30" s="165"/>
      <c r="P30" s="17"/>
    </row>
    <row r="31" spans="1:16" ht="12.75">
      <c r="A31" s="587"/>
      <c r="C31" s="58"/>
      <c r="D31" s="488" t="s">
        <v>206</v>
      </c>
      <c r="E31" s="520"/>
      <c r="F31" s="489"/>
      <c r="G31" s="489"/>
      <c r="H31" s="494">
        <f ca="1">IF(G31=0,"",IF(AND(Contents!$C$8&gt;0,Contents!$C$8-$G31&lt;9,Contents!$C$8-$G31&gt;=0),OFFSET(Contents!$B$70,0,(Contents!$C$8-$G31)),0))</f>
      </c>
      <c r="I31" s="491">
        <f>IF(AND(Contents!$C$10="Sequential",G31&gt;0,G31=Contents!$C$8,Contents!$C$9&gt;1,Contents!$C$9&gt;A31),J31,IF(AND(G31&gt;0,G31&lt;Contents!$C$8),J31,0))</f>
        <v>0</v>
      </c>
      <c r="J31" s="492"/>
      <c r="K31" s="491">
        <f ca="1">(IF(AND(Contents!$C$8&gt;0,Contents!$C$8-$G31&lt;9,Contents!$C$8-$G31&gt;=0),ROUND(OFFSET(Contents!$B$68,0,(Contents!$C$8-$G31)-1)*J31,2),IF(AND(Contents!$C$8&gt;0,J31&gt;0),J31,0)))</f>
        <v>0</v>
      </c>
      <c r="L31" s="491">
        <f>IF(H31="",0,ROUND(H31*J31*IF(Contents!$C$9=4,1,0),2))</f>
        <v>0</v>
      </c>
      <c r="M31" s="493">
        <f>IF(H31="",0,K31+L31)</f>
        <v>0</v>
      </c>
      <c r="N31" s="165"/>
      <c r="P31" s="17"/>
    </row>
    <row r="32" spans="1:16" ht="12.75">
      <c r="A32" s="587"/>
      <c r="C32" s="58"/>
      <c r="D32" s="392" t="s">
        <v>206</v>
      </c>
      <c r="E32" s="521"/>
      <c r="F32" s="173"/>
      <c r="G32" s="173"/>
      <c r="H32" s="179">
        <f ca="1">IF(G32=0,"",IF(AND(Contents!$C$8&gt;0,Contents!$C$8-$G32&lt;9,Contents!$C$8-$G32&gt;=0),OFFSET(Contents!$B$70,0,(Contents!$C$8-$G32)),0))</f>
      </c>
      <c r="I32" s="277">
        <f>IF(AND(Contents!$C$10="Sequential",G32&gt;0,G32=Contents!$C$8,Contents!$C$9&gt;1,Contents!$C$9&gt;A32),J32,IF(AND(G32&gt;0,G32&lt;Contents!$C$8),J32,0))</f>
        <v>0</v>
      </c>
      <c r="J32" s="279"/>
      <c r="K32" s="277">
        <f ca="1">(IF(AND(Contents!$C$8&gt;0,Contents!$C$8-$G32&lt;9,Contents!$C$8-$G32&gt;=0),ROUND(OFFSET(Contents!$B$68,0,(Contents!$C$8-$G32)-1)*J32,2),IF(AND(Contents!$C$8&gt;0,J32&gt;0),J32,0)))</f>
        <v>0</v>
      </c>
      <c r="L32" s="277">
        <f>IF(H32="",0,ROUND(H32*J32*IF(Contents!$C$9=4,1,0),2))</f>
        <v>0</v>
      </c>
      <c r="M32" s="393">
        <f aca="true" t="shared" si="1" ref="M32:M40">IF(H32="",0,K32+L32)</f>
        <v>0</v>
      </c>
      <c r="N32" s="165"/>
      <c r="P32" s="16"/>
    </row>
    <row r="33" spans="1:16" ht="12.75">
      <c r="A33" s="587"/>
      <c r="C33" s="58"/>
      <c r="D33" s="392" t="s">
        <v>206</v>
      </c>
      <c r="E33" s="521"/>
      <c r="F33" s="173"/>
      <c r="G33" s="173"/>
      <c r="H33" s="179">
        <f ca="1">IF(G33=0,"",IF(AND(Contents!$C$8&gt;0,Contents!$C$8-$G33&lt;9,Contents!$C$8-$G33&gt;=0),OFFSET(Contents!$B$70,0,(Contents!$C$8-$G33)),0))</f>
      </c>
      <c r="I33" s="277">
        <f>IF(AND(Contents!$C$10="Sequential",G33&gt;0,G33=Contents!$C$8,Contents!$C$9&gt;1,Contents!$C$9&gt;A33),J33,IF(AND(G33&gt;0,G33&lt;Contents!$C$8),J33,0))</f>
        <v>0</v>
      </c>
      <c r="J33" s="279"/>
      <c r="K33" s="277">
        <f ca="1">(IF(AND(Contents!$C$8&gt;0,Contents!$C$8-$G33&lt;9,Contents!$C$8-$G33&gt;=0),ROUND(OFFSET(Contents!$B$68,0,(Contents!$C$8-$G33)-1)*J33,2),IF(AND(Contents!$C$8&gt;0,J33&gt;0),J33,0)))</f>
        <v>0</v>
      </c>
      <c r="L33" s="277">
        <f>IF(H33="",0,ROUND(H33*J33*IF(Contents!$C$9=4,1,0),2))</f>
        <v>0</v>
      </c>
      <c r="M33" s="393">
        <f t="shared" si="1"/>
        <v>0</v>
      </c>
      <c r="N33" s="165"/>
      <c r="P33" s="848"/>
    </row>
    <row r="34" spans="1:16" ht="12.75">
      <c r="A34" s="587"/>
      <c r="C34" s="58"/>
      <c r="D34" s="392" t="s">
        <v>206</v>
      </c>
      <c r="E34" s="521"/>
      <c r="F34" s="173"/>
      <c r="G34" s="173"/>
      <c r="H34" s="179">
        <f ca="1">IF(G34=0,"",IF(AND(Contents!$C$8&gt;0,Contents!$C$8-$G34&lt;9,Contents!$C$8-$G34&gt;=0),OFFSET(Contents!$B$70,0,(Contents!$C$8-$G34)),0))</f>
      </c>
      <c r="I34" s="277">
        <f>IF(AND(Contents!$C$10="Sequential",G34&gt;0,G34=Contents!$C$8,Contents!$C$9&gt;1,Contents!$C$9&gt;A34),J34,IF(AND(G34&gt;0,G34&lt;Contents!$C$8),J34,0))</f>
        <v>0</v>
      </c>
      <c r="J34" s="279"/>
      <c r="K34" s="277">
        <f ca="1">(IF(AND(Contents!$C$8&gt;0,Contents!$C$8-$G34&lt;9,Contents!$C$8-$G34&gt;=0),ROUND(OFFSET(Contents!$B$68,0,(Contents!$C$8-$G34)-1)*J34,2),IF(AND(Contents!$C$8&gt;0,J34&gt;0),J34,0)))</f>
        <v>0</v>
      </c>
      <c r="L34" s="277">
        <f>IF(H34="",0,ROUND(H34*J34*IF(Contents!$C$9=4,1,0),2))</f>
        <v>0</v>
      </c>
      <c r="M34" s="393">
        <f>IF(H34="",0,K34+L34)</f>
        <v>0</v>
      </c>
      <c r="N34" s="165"/>
      <c r="P34" s="848" t="s">
        <v>205</v>
      </c>
    </row>
    <row r="35" spans="1:16" ht="12.75">
      <c r="A35" s="587"/>
      <c r="C35" s="58"/>
      <c r="D35" s="392" t="s">
        <v>206</v>
      </c>
      <c r="E35" s="521"/>
      <c r="F35" s="173"/>
      <c r="G35" s="173"/>
      <c r="H35" s="179">
        <f ca="1">IF(G35=0,"",IF(AND(Contents!$C$8&gt;0,Contents!$C$8-$G35&lt;9,Contents!$C$8-$G35&gt;=0),OFFSET(Contents!$B$70,0,(Contents!$C$8-$G35)),0))</f>
      </c>
      <c r="I35" s="277">
        <f>IF(AND(Contents!$C$10="Sequential",G35&gt;0,G35=Contents!$C$8,Contents!$C$9&gt;1,Contents!$C$9&gt;A35),J35,IF(AND(G35&gt;0,G35&lt;Contents!$C$8),J35,0))</f>
        <v>0</v>
      </c>
      <c r="J35" s="279"/>
      <c r="K35" s="277">
        <f ca="1">(IF(AND(Contents!$C$8&gt;0,Contents!$C$8-$G35&lt;9,Contents!$C$8-$G35&gt;=0),ROUND(OFFSET(Contents!$B$68,0,(Contents!$C$8-$G35)-1)*J35,2),IF(AND(Contents!$C$8&gt;0,J35&gt;0),J35,0)))</f>
        <v>0</v>
      </c>
      <c r="L35" s="277">
        <f>IF(H35="",0,ROUND(H35*J35*IF(Contents!$C$9=4,1,0),2))</f>
        <v>0</v>
      </c>
      <c r="M35" s="393">
        <f t="shared" si="1"/>
        <v>0</v>
      </c>
      <c r="N35" s="165"/>
      <c r="P35" s="848" t="s">
        <v>206</v>
      </c>
    </row>
    <row r="36" spans="1:16" ht="12.75">
      <c r="A36" s="587"/>
      <c r="C36" s="58"/>
      <c r="D36" s="392" t="s">
        <v>206</v>
      </c>
      <c r="E36" s="521"/>
      <c r="F36" s="173"/>
      <c r="G36" s="173"/>
      <c r="H36" s="179">
        <f ca="1">IF(G36=0,"",IF(AND(Contents!$C$8&gt;0,Contents!$C$8-$G36&lt;9,Contents!$C$8-$G36&gt;=0),OFFSET(Contents!$B$70,0,(Contents!$C$8-$G36)),0))</f>
      </c>
      <c r="I36" s="277">
        <f>IF(AND(Contents!$C$10="Sequential",G36&gt;0,G36=Contents!$C$8,Contents!$C$9&gt;1,Contents!$C$9&gt;A36),J36,IF(AND(G36&gt;0,G36&lt;Contents!$C$8),J36,0))</f>
        <v>0</v>
      </c>
      <c r="J36" s="279"/>
      <c r="K36" s="277">
        <f ca="1">(IF(AND(Contents!$C$8&gt;0,Contents!$C$8-$G36&lt;9,Contents!$C$8-$G36&gt;=0),ROUND(OFFSET(Contents!$B$68,0,(Contents!$C$8-$G36)-1)*J36,2),IF(AND(Contents!$C$8&gt;0,J36&gt;0),J36,0)))</f>
        <v>0</v>
      </c>
      <c r="L36" s="277">
        <f>IF(H36="",0,ROUND(H36*J36*IF(Contents!$C$9=4,1,0),2))</f>
        <v>0</v>
      </c>
      <c r="M36" s="393">
        <f t="shared" si="1"/>
        <v>0</v>
      </c>
      <c r="N36" s="165"/>
      <c r="P36" s="848" t="s">
        <v>259</v>
      </c>
    </row>
    <row r="37" spans="1:16" ht="15" customHeight="1">
      <c r="A37" s="587"/>
      <c r="C37" s="58"/>
      <c r="D37" s="392" t="s">
        <v>206</v>
      </c>
      <c r="E37" s="521"/>
      <c r="F37" s="173"/>
      <c r="G37" s="173"/>
      <c r="H37" s="179">
        <f ca="1">IF(G37=0,"",IF(AND(Contents!$C$8&gt;0,Contents!$C$8-$G37&lt;9,Contents!$C$8-$G37&gt;=0),OFFSET(Contents!$B$70,0,(Contents!$C$8-$G37)),0))</f>
      </c>
      <c r="I37" s="277">
        <f>IF(AND(Contents!$C$10="Sequential",G37&gt;0,G37=Contents!$C$8,Contents!$C$9&gt;1,Contents!$C$9&gt;A37),J37,IF(AND(G37&gt;0,G37&lt;Contents!$C$8),J37,0))</f>
        <v>0</v>
      </c>
      <c r="J37" s="279"/>
      <c r="K37" s="277">
        <f ca="1">(IF(AND(Contents!$C$8&gt;0,Contents!$C$8-$G37&lt;9,Contents!$C$8-$G37&gt;=0),ROUND(OFFSET(Contents!$B$68,0,(Contents!$C$8-$G37)-1)*J37,2),IF(AND(Contents!$C$8&gt;0,J37&gt;0),J37,0)))</f>
        <v>0</v>
      </c>
      <c r="L37" s="277">
        <f>IF(H37="",0,ROUND(H37*J37*IF(Contents!$C$9=4,1,0),2))</f>
        <v>0</v>
      </c>
      <c r="M37" s="393">
        <f t="shared" si="1"/>
        <v>0</v>
      </c>
      <c r="N37" s="165"/>
      <c r="P37" s="848"/>
    </row>
    <row r="38" spans="1:16" ht="12.75">
      <c r="A38" s="587"/>
      <c r="C38" s="58"/>
      <c r="D38" s="392" t="s">
        <v>206</v>
      </c>
      <c r="E38" s="521"/>
      <c r="F38" s="173"/>
      <c r="G38" s="173"/>
      <c r="H38" s="179">
        <f ca="1">IF(G38=0,"",IF(AND(Contents!$C$8&gt;0,Contents!$C$8-$G38&lt;9,Contents!$C$8-$G38&gt;=0),OFFSET(Contents!$B$70,0,(Contents!$C$8-$G38)),0))</f>
      </c>
      <c r="I38" s="277">
        <f>IF(AND(Contents!$C$10="Sequential",G38&gt;0,G38=Contents!$C$8,Contents!$C$9&gt;1,Contents!$C$9&gt;A38),J38,IF(AND(G38&gt;0,G38&lt;Contents!$C$8),J38,0))</f>
        <v>0</v>
      </c>
      <c r="J38" s="279"/>
      <c r="K38" s="277">
        <f ca="1">(IF(AND(Contents!$C$8&gt;0,Contents!$C$8-$G38&lt;9,Contents!$C$8-$G38&gt;=0),ROUND(OFFSET(Contents!$B$68,0,(Contents!$C$8-$G38)-1)*J38,2),IF(AND(Contents!$C$8&gt;0,J38&gt;0),J38,0)))</f>
        <v>0</v>
      </c>
      <c r="L38" s="277">
        <f>IF(H38="",0,ROUND(H38*J38*IF(Contents!$C$9=4,1,0),2))</f>
        <v>0</v>
      </c>
      <c r="M38" s="393">
        <f t="shared" si="1"/>
        <v>0</v>
      </c>
      <c r="N38" s="165"/>
      <c r="P38" s="848">
        <v>1</v>
      </c>
    </row>
    <row r="39" spans="1:16" ht="12.75">
      <c r="A39" s="587"/>
      <c r="C39" s="58"/>
      <c r="D39" s="392" t="s">
        <v>206</v>
      </c>
      <c r="E39" s="521"/>
      <c r="F39" s="173"/>
      <c r="G39" s="173"/>
      <c r="H39" s="179">
        <f ca="1">IF(G39=0,"",IF(AND(Contents!$C$8&gt;0,Contents!$C$8-$G39&lt;9,Contents!$C$8-$G39&gt;=0),OFFSET(Contents!$B$70,0,(Contents!$C$8-$G39)),0))</f>
      </c>
      <c r="I39" s="277">
        <f>IF(AND(Contents!$C$10="Sequential",G39&gt;0,G39=Contents!$C$8,Contents!$C$9&gt;1,Contents!$C$9&gt;A39),J39,IF(AND(G39&gt;0,G39&lt;Contents!$C$8),J39,0))</f>
        <v>0</v>
      </c>
      <c r="J39" s="279"/>
      <c r="K39" s="277">
        <f ca="1">(IF(AND(Contents!$C$8&gt;0,Contents!$C$8-$G39&lt;9,Contents!$C$8-$G39&gt;=0),ROUND(OFFSET(Contents!$B$68,0,(Contents!$C$8-$G39)-1)*J39,2),IF(AND(Contents!$C$8&gt;0,J39&gt;0),J39,0)))</f>
        <v>0</v>
      </c>
      <c r="L39" s="277">
        <f>IF(H39="",0,ROUND(H39*J39*IF(Contents!$C$9=4,1,0),2))</f>
        <v>0</v>
      </c>
      <c r="M39" s="393">
        <f t="shared" si="1"/>
        <v>0</v>
      </c>
      <c r="N39" s="165"/>
      <c r="P39" s="848">
        <v>2</v>
      </c>
    </row>
    <row r="40" spans="1:16" ht="13.5" customHeight="1" thickBot="1">
      <c r="A40" s="588"/>
      <c r="C40" s="58"/>
      <c r="D40" s="392" t="s">
        <v>206</v>
      </c>
      <c r="E40" s="521"/>
      <c r="F40" s="173"/>
      <c r="G40" s="173"/>
      <c r="H40" s="179">
        <f ca="1">IF(G40=0,"",IF(AND(Contents!$C$8&gt;0,Contents!$C$8-$G40&lt;9,Contents!$C$8-$G40&gt;=0),OFFSET(Contents!$B$70,0,(Contents!$C$8-$G40)),0))</f>
      </c>
      <c r="I40" s="277">
        <f>IF(AND(Contents!$C$10="Sequential",G40&gt;0,G40=Contents!$C$8,Contents!$C$9&gt;1,Contents!$C$9&gt;A40),J40,IF(AND(G40&gt;0,G40&lt;Contents!$C$8),J40,0))</f>
        <v>0</v>
      </c>
      <c r="J40" s="279"/>
      <c r="K40" s="277">
        <f ca="1">(IF(AND(Contents!$C$8&gt;0,Contents!$C$8-$G40&lt;9,Contents!$C$8-$G40&gt;=0),ROUND(OFFSET(Contents!$B$68,0,(Contents!$C$8-$G40)-1)*J40,2),IF(AND(Contents!$C$8&gt;0,J40&gt;0),J40,0)))</f>
        <v>0</v>
      </c>
      <c r="L40" s="277">
        <f>IF(H40="",0,ROUND(H40*J40*IF(Contents!$C$9=4,1,0),2))</f>
        <v>0</v>
      </c>
      <c r="M40" s="393">
        <f t="shared" si="1"/>
        <v>0</v>
      </c>
      <c r="N40" s="165"/>
      <c r="P40" s="848">
        <v>3</v>
      </c>
    </row>
    <row r="41" spans="3:16" ht="14.25" thickBot="1" thickTop="1">
      <c r="C41" s="58"/>
      <c r="D41" s="404"/>
      <c r="E41" s="242"/>
      <c r="F41" s="1326" t="s">
        <v>150</v>
      </c>
      <c r="G41" s="1200"/>
      <c r="H41" s="1200"/>
      <c r="I41" s="280">
        <f>SUM(I31:I40)</f>
        <v>0</v>
      </c>
      <c r="J41" s="280">
        <f>SUM(J31:J40)</f>
        <v>0</v>
      </c>
      <c r="K41" s="280">
        <f>SUM(K31:K40)</f>
        <v>0</v>
      </c>
      <c r="L41" s="280">
        <f>SUM(L31:L40)</f>
        <v>0</v>
      </c>
      <c r="M41" s="405">
        <f>SUM(M31:M40)</f>
        <v>0</v>
      </c>
      <c r="N41" s="165"/>
      <c r="P41" s="848">
        <v>4</v>
      </c>
    </row>
    <row r="42" spans="3:16" ht="13.5" thickBot="1">
      <c r="C42" s="58"/>
      <c r="D42" s="406" t="s">
        <v>154</v>
      </c>
      <c r="E42" s="242"/>
      <c r="F42" s="243"/>
      <c r="G42" s="1327" t="s">
        <v>347</v>
      </c>
      <c r="H42" s="1328"/>
      <c r="I42" s="1329"/>
      <c r="J42" s="1329"/>
      <c r="K42" s="1329"/>
      <c r="L42" s="1329"/>
      <c r="M42" s="1330"/>
      <c r="N42" s="165"/>
      <c r="P42" s="848"/>
    </row>
    <row r="43" spans="2:16" s="414" customFormat="1" ht="12.75">
      <c r="B43" s="54"/>
      <c r="C43" s="58"/>
      <c r="D43" s="395" t="s">
        <v>182</v>
      </c>
      <c r="E43" s="165"/>
      <c r="F43" s="241">
        <f ca="1">IF(Contents!$C$8="",YEAR(NOW()),Contents!$C$8)</f>
        <v>2006</v>
      </c>
      <c r="G43" s="240">
        <f aca="true" t="shared" si="2" ref="G43:M43">F43-1</f>
        <v>2005</v>
      </c>
      <c r="H43" s="239">
        <f t="shared" si="2"/>
        <v>2004</v>
      </c>
      <c r="I43" s="240">
        <f t="shared" si="2"/>
        <v>2003</v>
      </c>
      <c r="J43" s="240">
        <f t="shared" si="2"/>
        <v>2002</v>
      </c>
      <c r="K43" s="240">
        <f t="shared" si="2"/>
        <v>2001</v>
      </c>
      <c r="L43" s="240">
        <f t="shared" si="2"/>
        <v>2000</v>
      </c>
      <c r="M43" s="407">
        <f t="shared" si="2"/>
        <v>1999</v>
      </c>
      <c r="N43" s="58"/>
      <c r="P43" s="848">
        <f>Contents!$C$10</f>
        <v>0</v>
      </c>
    </row>
    <row r="44" spans="2:16" ht="13.5" thickBot="1">
      <c r="B44" s="414"/>
      <c r="C44" s="58"/>
      <c r="D44" s="397" t="s">
        <v>201</v>
      </c>
      <c r="E44" s="398"/>
      <c r="F44" s="408">
        <v>0.1429</v>
      </c>
      <c r="G44" s="409">
        <v>0.2449</v>
      </c>
      <c r="H44" s="401">
        <v>0.1749</v>
      </c>
      <c r="I44" s="402">
        <v>0.1249</v>
      </c>
      <c r="J44" s="401">
        <v>0.0893</v>
      </c>
      <c r="K44" s="401">
        <v>0.0892</v>
      </c>
      <c r="L44" s="409">
        <v>0.0893</v>
      </c>
      <c r="M44" s="410">
        <v>0.0446</v>
      </c>
      <c r="N44" s="165"/>
      <c r="P44" s="848">
        <f>Contents!$C$9</f>
        <v>0</v>
      </c>
    </row>
    <row r="45" spans="3:16" ht="12.75" customHeight="1" thickBot="1" thickTop="1">
      <c r="C45" s="836"/>
      <c r="D45" s="836"/>
      <c r="E45" s="836"/>
      <c r="F45" s="836"/>
      <c r="G45" s="836"/>
      <c r="H45" s="836"/>
      <c r="I45" s="836"/>
      <c r="J45" s="836"/>
      <c r="K45" s="836"/>
      <c r="L45" s="836"/>
      <c r="M45" s="881"/>
      <c r="N45" s="874"/>
      <c r="P45" s="848">
        <f>Contents!$C$8</f>
        <v>0</v>
      </c>
    </row>
    <row r="46" spans="3:16" ht="12.75" customHeight="1" thickBot="1" thickTop="1">
      <c r="C46" s="58"/>
      <c r="D46" s="1318" t="s">
        <v>152</v>
      </c>
      <c r="E46" s="1319"/>
      <c r="F46" s="1319"/>
      <c r="G46" s="1319"/>
      <c r="H46" s="1319"/>
      <c r="I46" s="484">
        <f>I23+I41</f>
        <v>0</v>
      </c>
      <c r="J46" s="484">
        <f>J23+J41</f>
        <v>0</v>
      </c>
      <c r="K46" s="484">
        <f>K23+K41</f>
        <v>0</v>
      </c>
      <c r="L46" s="484">
        <f>L23+L41</f>
        <v>0</v>
      </c>
      <c r="M46" s="485">
        <f>M23+M41</f>
        <v>0</v>
      </c>
      <c r="N46" s="165"/>
      <c r="P46" s="848"/>
    </row>
    <row r="47" spans="2:14" s="63" customFormat="1" ht="12.75" customHeight="1" thickBot="1">
      <c r="B47" s="54"/>
      <c r="C47" s="58"/>
      <c r="D47" s="1312"/>
      <c r="E47" s="1200"/>
      <c r="F47" s="1200"/>
      <c r="G47" s="1200"/>
      <c r="H47" s="1200"/>
      <c r="I47" s="244" t="s">
        <v>138</v>
      </c>
      <c r="J47" s="244" t="s">
        <v>138</v>
      </c>
      <c r="K47" s="1322" t="s">
        <v>204</v>
      </c>
      <c r="L47" s="244" t="s">
        <v>425</v>
      </c>
      <c r="M47" s="411" t="s">
        <v>139</v>
      </c>
      <c r="N47" s="58"/>
    </row>
    <row r="48" spans="2:14" ht="13.5" thickBot="1">
      <c r="B48" s="63"/>
      <c r="C48" s="58"/>
      <c r="D48" s="1313"/>
      <c r="E48" s="1084"/>
      <c r="F48" s="1084"/>
      <c r="G48" s="1084"/>
      <c r="H48" s="1084"/>
      <c r="I48" s="412" t="s">
        <v>214</v>
      </c>
      <c r="J48" s="412" t="s">
        <v>102</v>
      </c>
      <c r="K48" s="1323"/>
      <c r="L48" s="412" t="s">
        <v>71</v>
      </c>
      <c r="M48" s="413" t="s">
        <v>102</v>
      </c>
      <c r="N48" s="58"/>
    </row>
    <row r="49" spans="3:14" ht="13.5" thickTop="1">
      <c r="C49" s="882"/>
      <c r="D49" s="1320" t="s">
        <v>72</v>
      </c>
      <c r="E49" s="1321"/>
      <c r="F49" s="1321"/>
      <c r="G49" s="1321"/>
      <c r="H49" s="1321"/>
      <c r="I49" s="1321"/>
      <c r="J49" s="1321"/>
      <c r="K49" s="1321"/>
      <c r="L49" s="1321"/>
      <c r="M49" s="1321"/>
      <c r="N49" s="882"/>
    </row>
    <row r="50" spans="3:14" ht="12.75">
      <c r="C50" s="59"/>
      <c r="D50" s="1317" t="s">
        <v>368</v>
      </c>
      <c r="E50" s="1104"/>
      <c r="F50" s="1104"/>
      <c r="G50" s="1104"/>
      <c r="H50" s="1104"/>
      <c r="I50" s="1104"/>
      <c r="J50" s="1104"/>
      <c r="K50" s="1104"/>
      <c r="L50" s="1104"/>
      <c r="M50" s="1104"/>
      <c r="N50" s="59"/>
    </row>
  </sheetData>
  <sheetProtection password="CCA4" sheet="1" objects="1" scenarios="1" selectLockedCells="1"/>
  <mergeCells count="14">
    <mergeCell ref="D5:M5"/>
    <mergeCell ref="D50:M50"/>
    <mergeCell ref="D46:H46"/>
    <mergeCell ref="D49:M49"/>
    <mergeCell ref="K47:K48"/>
    <mergeCell ref="G23:H23"/>
    <mergeCell ref="F41:H41"/>
    <mergeCell ref="G42:M42"/>
    <mergeCell ref="G24:M24"/>
    <mergeCell ref="D8:M8"/>
    <mergeCell ref="D11:M11"/>
    <mergeCell ref="D47:H48"/>
    <mergeCell ref="D24:F24"/>
    <mergeCell ref="D29:M29"/>
  </mergeCells>
  <conditionalFormatting sqref="A13:A22 A31:A32 A35:A37">
    <cfRule type="expression" priority="1" dxfId="4" stopIfTrue="1">
      <formula>AND($P$43="Sequential",$P$44&gt;1,$P$45=$G13)</formula>
    </cfRule>
  </conditionalFormatting>
  <conditionalFormatting sqref="A33:A34 A38:A40">
    <cfRule type="expression" priority="2" dxfId="4" stopIfTrue="1">
      <formula>AND($P$43="Sequential",$P$44&gt;1,$P$45=$G32)</formula>
    </cfRule>
  </conditionalFormatting>
  <dataValidations count="5">
    <dataValidation type="list" allowBlank="1" showInputMessage="1" showErrorMessage="1" sqref="A13:A22 A31:A40">
      <formula1>$P$37:$P$41</formula1>
    </dataValidation>
    <dataValidation type="whole" operator="greaterThan" allowBlank="1" showInputMessage="1" showErrorMessage="1" error="Enter full year greater than 1960." sqref="G13:G22 G31:G40">
      <formula1>1960</formula1>
    </dataValidation>
    <dataValidation type="decimal" operator="greaterThanOrEqual" allowBlank="1" showInputMessage="1" showErrorMessage="1" error="Enter a dollar amount greater than zero." sqref="J13:J22 J31:J40">
      <formula1>0</formula1>
    </dataValidation>
    <dataValidation type="whole" operator="greaterThan" allowBlank="1" showInputMessage="1" showErrorMessage="1" error="Enter a whole quantity greater than zero." sqref="F13:F22 F31:F40">
      <formula1>0</formula1>
    </dataValidation>
    <dataValidation type="list" allowBlank="1" showInputMessage="1" showErrorMessage="1" error="Use the drop down box." sqref="D13:D22">
      <formula1>$P$34:$P$37</formula1>
    </dataValidation>
  </dataValidations>
  <hyperlinks>
    <hyperlink ref="P2" location="'BALANCE 1'!A1" display="1. BALANCE"/>
    <hyperlink ref="P3" location="'INCOME 2'!A1" display="2. INCOME"/>
    <hyperlink ref="P4" location="'PRIMARY ACCOUNT 3a'!A1" display="3.a PRIMARY ACCOUNT"/>
    <hyperlink ref="P7" location="'COMP BAL DTL 5'!A1" display="5. COMP BAL DTL"/>
    <hyperlink ref="P8" location="'INVENTORY DTL 6'!A1" display="6. INVENTORY DTL"/>
    <hyperlink ref="P9" location="'REGALIA SALES DTL 7'!A1" display="7. REGALIA SALES DTL"/>
    <hyperlink ref="P11" location="'TRANSFER IN 9'!A1" display="9. TRANSFER IN"/>
    <hyperlink ref="P12" location="'TRANSFER OUT 10'!A1" display="10. TRANSFER OUT"/>
    <hyperlink ref="P13" location="'INCOME DTL 11a'!A1" display="11.a INCOME DTL"/>
    <hyperlink ref="P14" location="'INCOME DTL 11b'!A1" display="11.b INCOME DTL"/>
    <hyperlink ref="P15" location="'EXPENSE DTL 12a'!A1" display="12.a EXPENSE DTL"/>
    <hyperlink ref="P16" location="'EXPENSE DTL 12b'!A1" display="12.b EXPENSE DTL"/>
    <hyperlink ref="P6" location="'CONTACT INFO 4'!A1" display="4. CONTACT INFO"/>
    <hyperlink ref="P19" location="'NEWSLETTER 15'!A1" display="15. NEWSLETTER"/>
    <hyperlink ref="P18" location="'FUNDS 14'!A1" display="14. FUNDS"/>
    <hyperlink ref="P17" location="'FINANCE COMM 13'!A1" display="13. FINANCE COMM"/>
    <hyperlink ref="P20" location="COMMENTS!A1" display="COMMENTS"/>
    <hyperlink ref="P5" location="'SECONDARY ACCOUNTS 3b'!A1" display="3.b SECONDARY ACCOUNTS"/>
    <hyperlink ref="P1" location="Contents!A1" display="CONTENTS"/>
    <hyperlink ref="P10" location="'DEPR DTL 8'!A1" display="8. DEPRECIATION DTL"/>
    <hyperlink ref="P21" location="'TRANSFER IN 9b'!A1" display="9.b TRANSFER IN"/>
    <hyperlink ref="P22" location="'TRANSFER OUT 10b'!A1" display="10.b TRANSFER OUT"/>
    <hyperlink ref="P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5"/>
  <sheetViews>
    <sheetView showGridLines="0" showRowColHeaders="0" defaultGridColor="0" colorId="8" workbookViewId="0" topLeftCell="A1">
      <selection activeCell="I23" sqref="I23"/>
    </sheetView>
  </sheetViews>
  <sheetFormatPr defaultColWidth="9.33203125" defaultRowHeight="12.75"/>
  <cols>
    <col min="1" max="1" width="4" style="64" customWidth="1"/>
    <col min="2" max="2" width="3.66015625" style="64" customWidth="1"/>
    <col min="3" max="3" width="61.5" style="64" customWidth="1"/>
    <col min="4" max="5" width="15.83203125" style="64" customWidth="1"/>
    <col min="6" max="6" width="17.83203125" style="64" customWidth="1"/>
    <col min="7" max="7" width="3.33203125" style="64" customWidth="1"/>
    <col min="8" max="8" width="9.33203125" style="64" customWidth="1"/>
    <col min="9" max="9" width="29" style="64" bestFit="1" customWidth="1"/>
    <col min="10" max="16384" width="9.33203125" style="64" customWidth="1"/>
  </cols>
  <sheetData>
    <row r="1" spans="1:9" ht="12.75">
      <c r="A1" s="126"/>
      <c r="I1" s="7" t="s">
        <v>526</v>
      </c>
    </row>
    <row r="2" spans="2:9" ht="12.75">
      <c r="B2" s="68"/>
      <c r="C2" s="600" t="str">
        <f>Contents!B50</f>
        <v>Version: AS XLI 1.2 MEDIUM locked</v>
      </c>
      <c r="D2" s="884"/>
      <c r="E2" s="68"/>
      <c r="F2" s="68"/>
      <c r="G2" s="68"/>
      <c r="I2" s="7" t="s">
        <v>525</v>
      </c>
    </row>
    <row r="3" spans="2:9" s="65" customFormat="1" ht="12.75">
      <c r="B3" s="885"/>
      <c r="C3" s="886" t="s">
        <v>17</v>
      </c>
      <c r="D3" s="886"/>
      <c r="E3" s="886"/>
      <c r="F3" s="886"/>
      <c r="G3" s="885"/>
      <c r="I3" s="7" t="s">
        <v>527</v>
      </c>
    </row>
    <row r="4" spans="2:9" ht="12.75">
      <c r="B4" s="68"/>
      <c r="C4" s="70"/>
      <c r="D4" s="70"/>
      <c r="E4" s="68"/>
      <c r="F4" s="68"/>
      <c r="G4" s="68"/>
      <c r="I4" s="7" t="s">
        <v>528</v>
      </c>
    </row>
    <row r="5" spans="2:9" ht="12.75" customHeight="1">
      <c r="B5" s="68"/>
      <c r="C5" s="1335" t="str">
        <f>Contents!B49</f>
        <v>Branch:                                                                           Period:               to                 .</v>
      </c>
      <c r="D5" s="1335"/>
      <c r="E5" s="1335"/>
      <c r="F5" s="1335"/>
      <c r="G5" s="68"/>
      <c r="I5" s="7" t="s">
        <v>529</v>
      </c>
    </row>
    <row r="6" spans="2:9" s="66" customFormat="1" ht="12.75">
      <c r="B6" s="887"/>
      <c r="C6" s="888"/>
      <c r="D6" s="888"/>
      <c r="E6" s="887"/>
      <c r="F6" s="887"/>
      <c r="G6" s="887"/>
      <c r="I6" s="7" t="s">
        <v>530</v>
      </c>
    </row>
    <row r="7" spans="2:9" ht="18.75">
      <c r="B7" s="68"/>
      <c r="C7" s="889" t="s">
        <v>556</v>
      </c>
      <c r="D7" s="889"/>
      <c r="E7" s="70"/>
      <c r="F7" s="70"/>
      <c r="G7" s="68"/>
      <c r="I7" s="7" t="s">
        <v>531</v>
      </c>
    </row>
    <row r="8" spans="2:9" ht="15.75" thickBot="1">
      <c r="B8" s="68"/>
      <c r="C8" s="890" t="s">
        <v>462</v>
      </c>
      <c r="D8" s="70"/>
      <c r="E8" s="68"/>
      <c r="F8" s="68"/>
      <c r="G8" s="68"/>
      <c r="I8" s="7" t="s">
        <v>532</v>
      </c>
    </row>
    <row r="9" spans="2:9" s="67" customFormat="1" ht="16.5" thickBot="1" thickTop="1">
      <c r="B9" s="891"/>
      <c r="C9" s="892" t="s">
        <v>339</v>
      </c>
      <c r="D9" s="893" t="s">
        <v>74</v>
      </c>
      <c r="E9" s="893" t="s">
        <v>500</v>
      </c>
      <c r="F9" s="894" t="s">
        <v>75</v>
      </c>
      <c r="G9" s="891"/>
      <c r="I9" s="7" t="s">
        <v>533</v>
      </c>
    </row>
    <row r="10" spans="2:9" ht="12.75">
      <c r="B10" s="68"/>
      <c r="C10" s="415"/>
      <c r="D10" s="245"/>
      <c r="E10" s="246"/>
      <c r="F10" s="416"/>
      <c r="G10" s="68"/>
      <c r="I10" s="7" t="s">
        <v>537</v>
      </c>
    </row>
    <row r="11" spans="2:9" ht="12.75">
      <c r="B11" s="68"/>
      <c r="C11" s="417"/>
      <c r="D11" s="149"/>
      <c r="E11" s="180"/>
      <c r="F11" s="418"/>
      <c r="G11" s="68"/>
      <c r="I11" s="7" t="s">
        <v>534</v>
      </c>
    </row>
    <row r="12" spans="2:9" ht="12.75">
      <c r="B12" s="68"/>
      <c r="C12" s="417"/>
      <c r="D12" s="149"/>
      <c r="E12" s="180"/>
      <c r="F12" s="418"/>
      <c r="G12" s="68"/>
      <c r="I12" s="7" t="s">
        <v>535</v>
      </c>
    </row>
    <row r="13" spans="2:9" ht="12.75">
      <c r="B13" s="68"/>
      <c r="C13" s="417"/>
      <c r="D13" s="150"/>
      <c r="E13" s="180"/>
      <c r="F13" s="418"/>
      <c r="G13" s="68"/>
      <c r="I13" s="7" t="s">
        <v>536</v>
      </c>
    </row>
    <row r="14" spans="2:9" ht="12.75">
      <c r="B14" s="68"/>
      <c r="C14" s="417"/>
      <c r="D14" s="150"/>
      <c r="E14" s="180"/>
      <c r="F14" s="418"/>
      <c r="G14" s="68"/>
      <c r="I14" s="7" t="s">
        <v>552</v>
      </c>
    </row>
    <row r="15" spans="2:9" ht="12.75">
      <c r="B15" s="68"/>
      <c r="C15" s="417"/>
      <c r="D15" s="150"/>
      <c r="E15" s="180"/>
      <c r="F15" s="418"/>
      <c r="G15" s="68"/>
      <c r="I15" s="7" t="s">
        <v>553</v>
      </c>
    </row>
    <row r="16" spans="2:9" ht="12.75">
      <c r="B16" s="68"/>
      <c r="C16" s="417"/>
      <c r="D16" s="150"/>
      <c r="E16" s="181"/>
      <c r="F16" s="418"/>
      <c r="G16" s="68"/>
      <c r="I16" s="7" t="s">
        <v>554</v>
      </c>
    </row>
    <row r="17" spans="2:9" ht="12.75">
      <c r="B17" s="68"/>
      <c r="C17" s="417"/>
      <c r="D17" s="150"/>
      <c r="E17" s="181"/>
      <c r="F17" s="418"/>
      <c r="G17" s="68"/>
      <c r="I17" s="7" t="s">
        <v>564</v>
      </c>
    </row>
    <row r="18" spans="2:9" ht="12.75">
      <c r="B18" s="68"/>
      <c r="C18" s="417"/>
      <c r="D18" s="150"/>
      <c r="E18" s="181"/>
      <c r="F18" s="418"/>
      <c r="G18" s="68"/>
      <c r="I18" s="7" t="s">
        <v>565</v>
      </c>
    </row>
    <row r="19" spans="2:9" ht="12.75">
      <c r="B19" s="68"/>
      <c r="C19" s="417"/>
      <c r="D19" s="150"/>
      <c r="E19" s="181"/>
      <c r="F19" s="418"/>
      <c r="G19" s="68"/>
      <c r="I19" s="7" t="s">
        <v>566</v>
      </c>
    </row>
    <row r="20" spans="2:9" ht="12.75">
      <c r="B20" s="68"/>
      <c r="C20" s="417"/>
      <c r="D20" s="149"/>
      <c r="E20" s="181"/>
      <c r="F20" s="418"/>
      <c r="G20" s="68"/>
      <c r="I20" s="7" t="s">
        <v>117</v>
      </c>
    </row>
    <row r="21" spans="2:9" ht="12.75">
      <c r="B21" s="68"/>
      <c r="C21" s="417"/>
      <c r="D21" s="149"/>
      <c r="E21" s="181"/>
      <c r="F21" s="418"/>
      <c r="G21" s="68"/>
      <c r="I21" s="7" t="s">
        <v>568</v>
      </c>
    </row>
    <row r="22" spans="2:9" ht="12.75">
      <c r="B22" s="68"/>
      <c r="C22" s="417"/>
      <c r="D22" s="149"/>
      <c r="E22" s="181"/>
      <c r="F22" s="418"/>
      <c r="G22" s="68"/>
      <c r="I22" s="7" t="s">
        <v>569</v>
      </c>
    </row>
    <row r="23" spans="2:9" ht="12.75">
      <c r="B23" s="68"/>
      <c r="C23" s="417"/>
      <c r="D23" s="149"/>
      <c r="E23" s="181"/>
      <c r="F23" s="418"/>
      <c r="G23" s="68"/>
      <c r="I23" s="7" t="s">
        <v>331</v>
      </c>
    </row>
    <row r="24" spans="2:9" ht="12.75">
      <c r="B24" s="68"/>
      <c r="C24" s="417"/>
      <c r="D24" s="149"/>
      <c r="E24" s="181"/>
      <c r="F24" s="418"/>
      <c r="G24" s="68"/>
      <c r="I24" s="17"/>
    </row>
    <row r="25" spans="2:9" ht="12.75">
      <c r="B25" s="68"/>
      <c r="C25" s="417"/>
      <c r="D25" s="149"/>
      <c r="E25" s="181"/>
      <c r="F25" s="418"/>
      <c r="G25" s="68"/>
      <c r="I25" s="17"/>
    </row>
    <row r="26" spans="2:9" ht="12.75">
      <c r="B26" s="68"/>
      <c r="C26" s="417"/>
      <c r="D26" s="149"/>
      <c r="E26" s="181"/>
      <c r="F26" s="418"/>
      <c r="G26" s="68"/>
      <c r="I26" s="17"/>
    </row>
    <row r="27" spans="2:9" ht="12.75">
      <c r="B27" s="68"/>
      <c r="C27" s="417"/>
      <c r="D27" s="149"/>
      <c r="E27" s="181"/>
      <c r="F27" s="418"/>
      <c r="G27" s="68"/>
      <c r="I27" s="17"/>
    </row>
    <row r="28" spans="2:9" ht="12.75">
      <c r="B28" s="68"/>
      <c r="C28" s="417"/>
      <c r="D28" s="149"/>
      <c r="E28" s="180"/>
      <c r="F28" s="418"/>
      <c r="G28" s="68"/>
      <c r="I28" s="17"/>
    </row>
    <row r="29" spans="2:9" ht="12.75">
      <c r="B29" s="68"/>
      <c r="C29" s="417"/>
      <c r="D29" s="149"/>
      <c r="E29" s="180"/>
      <c r="F29" s="418"/>
      <c r="G29" s="68"/>
      <c r="I29" s="17"/>
    </row>
    <row r="30" spans="1:9" s="141" customFormat="1" ht="12.75">
      <c r="A30" s="64"/>
      <c r="B30" s="68"/>
      <c r="C30" s="417"/>
      <c r="D30" s="149"/>
      <c r="E30" s="180"/>
      <c r="F30" s="418"/>
      <c r="G30" s="68"/>
      <c r="H30" s="64"/>
      <c r="I30" s="17"/>
    </row>
    <row r="31" spans="1:9" ht="12.75">
      <c r="A31" s="141"/>
      <c r="B31" s="68"/>
      <c r="C31" s="417"/>
      <c r="D31" s="149"/>
      <c r="E31" s="180"/>
      <c r="F31" s="418"/>
      <c r="G31" s="68"/>
      <c r="H31" s="141"/>
      <c r="I31" s="17"/>
    </row>
    <row r="32" spans="2:9" ht="12.75">
      <c r="B32" s="68"/>
      <c r="C32" s="417"/>
      <c r="D32" s="149"/>
      <c r="E32" s="180"/>
      <c r="F32" s="418"/>
      <c r="G32" s="68"/>
      <c r="I32" s="16"/>
    </row>
    <row r="33" spans="2:7" ht="13.5" thickBot="1">
      <c r="B33" s="68"/>
      <c r="C33" s="417"/>
      <c r="D33" s="149"/>
      <c r="E33" s="180"/>
      <c r="F33" s="418"/>
      <c r="G33" s="68"/>
    </row>
    <row r="34" spans="2:7" ht="13.5" thickBot="1">
      <c r="B34" s="895"/>
      <c r="C34" s="419"/>
      <c r="D34" s="420"/>
      <c r="E34" s="421" t="s">
        <v>329</v>
      </c>
      <c r="F34" s="422">
        <f>SUM(F10:F33)</f>
        <v>0</v>
      </c>
      <c r="G34" s="895"/>
    </row>
    <row r="35" spans="2:7" ht="13.5" thickTop="1">
      <c r="B35" s="68"/>
      <c r="C35" s="895"/>
      <c r="D35" s="895"/>
      <c r="E35" s="896"/>
      <c r="F35" s="897"/>
      <c r="G35" s="68"/>
    </row>
    <row r="36" spans="2:7" ht="15.75" thickBot="1">
      <c r="B36" s="68"/>
      <c r="C36" s="898" t="s">
        <v>463</v>
      </c>
      <c r="D36" s="895"/>
      <c r="E36" s="896"/>
      <c r="F36" s="897"/>
      <c r="G36" s="68"/>
    </row>
    <row r="37" spans="2:7" ht="31.5" thickBot="1" thickTop="1">
      <c r="B37" s="68"/>
      <c r="C37" s="899" t="s">
        <v>464</v>
      </c>
      <c r="D37" s="893" t="s">
        <v>74</v>
      </c>
      <c r="E37" s="893" t="s">
        <v>500</v>
      </c>
      <c r="F37" s="894" t="s">
        <v>75</v>
      </c>
      <c r="G37" s="68"/>
    </row>
    <row r="38" spans="2:7" ht="12.75">
      <c r="B38" s="68"/>
      <c r="C38" s="415"/>
      <c r="D38" s="245"/>
      <c r="E38" s="246"/>
      <c r="F38" s="416"/>
      <c r="G38" s="68"/>
    </row>
    <row r="39" spans="2:7" ht="12.75">
      <c r="B39" s="68"/>
      <c r="C39" s="417"/>
      <c r="D39" s="149"/>
      <c r="E39" s="180"/>
      <c r="F39" s="418"/>
      <c r="G39" s="68"/>
    </row>
    <row r="40" spans="2:7" ht="12.75">
      <c r="B40" s="68"/>
      <c r="C40" s="417"/>
      <c r="D40" s="149"/>
      <c r="E40" s="180"/>
      <c r="F40" s="418"/>
      <c r="G40" s="68"/>
    </row>
    <row r="41" spans="2:7" ht="12.75">
      <c r="B41" s="68"/>
      <c r="C41" s="417"/>
      <c r="D41" s="149"/>
      <c r="E41" s="180"/>
      <c r="F41" s="418"/>
      <c r="G41" s="68"/>
    </row>
    <row r="42" spans="2:7" ht="12.75">
      <c r="B42" s="68"/>
      <c r="C42" s="417"/>
      <c r="D42" s="149"/>
      <c r="E42" s="180"/>
      <c r="F42" s="418"/>
      <c r="G42" s="68"/>
    </row>
    <row r="43" spans="2:7" ht="12.75">
      <c r="B43" s="68"/>
      <c r="C43" s="417"/>
      <c r="D43" s="149"/>
      <c r="E43" s="180"/>
      <c r="F43" s="418"/>
      <c r="G43" s="68"/>
    </row>
    <row r="44" spans="2:7" ht="12.75">
      <c r="B44" s="68"/>
      <c r="C44" s="417"/>
      <c r="D44" s="149"/>
      <c r="E44" s="180"/>
      <c r="F44" s="418"/>
      <c r="G44" s="68"/>
    </row>
    <row r="45" spans="2:7" ht="12.75">
      <c r="B45" s="68"/>
      <c r="C45" s="417"/>
      <c r="D45" s="149"/>
      <c r="E45" s="180"/>
      <c r="F45" s="418"/>
      <c r="G45" s="68"/>
    </row>
    <row r="46" spans="2:7" ht="12.75">
      <c r="B46" s="68"/>
      <c r="C46" s="417"/>
      <c r="D46" s="149"/>
      <c r="E46" s="180"/>
      <c r="F46" s="418"/>
      <c r="G46" s="68"/>
    </row>
    <row r="47" spans="2:7" ht="12.75">
      <c r="B47" s="68"/>
      <c r="C47" s="417"/>
      <c r="D47" s="149"/>
      <c r="E47" s="180"/>
      <c r="F47" s="418"/>
      <c r="G47" s="68"/>
    </row>
    <row r="48" spans="2:7" ht="12.75">
      <c r="B48" s="68"/>
      <c r="C48" s="417"/>
      <c r="D48" s="149"/>
      <c r="E48" s="180"/>
      <c r="F48" s="418"/>
      <c r="G48" s="68"/>
    </row>
    <row r="49" spans="2:7" ht="12.75">
      <c r="B49" s="68"/>
      <c r="C49" s="417"/>
      <c r="D49" s="149"/>
      <c r="E49" s="180"/>
      <c r="F49" s="418"/>
      <c r="G49" s="68"/>
    </row>
    <row r="50" spans="2:7" ht="12.75">
      <c r="B50" s="68"/>
      <c r="C50" s="417"/>
      <c r="D50" s="149"/>
      <c r="E50" s="180"/>
      <c r="F50" s="418"/>
      <c r="G50" s="68"/>
    </row>
    <row r="51" spans="2:7" ht="12.75">
      <c r="B51" s="68"/>
      <c r="C51" s="417"/>
      <c r="D51" s="149"/>
      <c r="E51" s="180"/>
      <c r="F51" s="418"/>
      <c r="G51" s="68"/>
    </row>
    <row r="52" spans="2:7" s="66" customFormat="1" ht="12.75">
      <c r="B52" s="68"/>
      <c r="C52" s="417"/>
      <c r="D52" s="149"/>
      <c r="E52" s="180"/>
      <c r="F52" s="418"/>
      <c r="G52" s="68"/>
    </row>
    <row r="53" spans="2:7" ht="12.75" customHeight="1" thickBot="1">
      <c r="B53" s="68"/>
      <c r="C53" s="417"/>
      <c r="D53" s="149"/>
      <c r="E53" s="180"/>
      <c r="F53" s="418"/>
      <c r="G53" s="68"/>
    </row>
    <row r="54" spans="2:7" ht="13.5" thickBot="1">
      <c r="B54" s="68"/>
      <c r="C54" s="1333" t="s">
        <v>465</v>
      </c>
      <c r="D54" s="1334"/>
      <c r="E54" s="1334"/>
      <c r="F54" s="422">
        <f>SUM(F38:F53)</f>
        <v>0</v>
      </c>
      <c r="G54" s="68"/>
    </row>
    <row r="55" spans="2:7" ht="13.5" thickTop="1">
      <c r="B55" s="71"/>
      <c r="C55" s="69" t="s">
        <v>78</v>
      </c>
      <c r="D55" s="69"/>
      <c r="E55" s="70"/>
      <c r="F55" s="70"/>
      <c r="G55" s="71"/>
    </row>
  </sheetData>
  <sheetProtection password="CCA4" sheet="1" objects="1" scenarios="1" selectLockedCells="1"/>
  <mergeCells count="2">
    <mergeCell ref="C54:E54"/>
    <mergeCell ref="C5:F5"/>
  </mergeCells>
  <dataValidations count="2">
    <dataValidation type="date" operator="greaterThan" allowBlank="1" showInputMessage="1" showErrorMessage="1" error="Enter a date." sqref="E38:E51 E10:E30">
      <formula1>36526</formula1>
    </dataValidation>
    <dataValidation type="decimal" operator="greaterThanOrEqual" allowBlank="1" showInputMessage="1" showErrorMessage="1" error="Enter a dollar amount greater than zero." sqref="F38:F51 F10:F30">
      <formula1>0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3"/>
  <sheetViews>
    <sheetView showGridLines="0" showRowColHeaders="0" defaultGridColor="0" colorId="8" workbookViewId="0" topLeftCell="A1">
      <selection activeCell="I23" sqref="I23"/>
    </sheetView>
  </sheetViews>
  <sheetFormatPr defaultColWidth="9.33203125" defaultRowHeight="12.75"/>
  <cols>
    <col min="1" max="2" width="3.83203125" style="72" customWidth="1"/>
    <col min="3" max="3" width="61.83203125" style="72" customWidth="1"/>
    <col min="4" max="4" width="11.83203125" style="72" customWidth="1"/>
    <col min="5" max="5" width="15.83203125" style="72" customWidth="1"/>
    <col min="6" max="6" width="17.83203125" style="72" customWidth="1"/>
    <col min="7" max="7" width="4.16015625" style="72" customWidth="1"/>
    <col min="8" max="8" width="9.33203125" style="72" customWidth="1"/>
    <col min="9" max="9" width="29" style="72" bestFit="1" customWidth="1"/>
    <col min="10" max="16384" width="9.33203125" style="72" customWidth="1"/>
  </cols>
  <sheetData>
    <row r="1" spans="1:9" ht="12.75">
      <c r="A1" s="134"/>
      <c r="I1" s="7" t="s">
        <v>526</v>
      </c>
    </row>
    <row r="2" spans="2:9" ht="12.75">
      <c r="B2" s="900"/>
      <c r="C2" s="600" t="str">
        <f>Contents!B50</f>
        <v>Version: AS XLI 1.2 MEDIUM locked</v>
      </c>
      <c r="D2" s="900"/>
      <c r="E2" s="900"/>
      <c r="F2" s="900"/>
      <c r="G2" s="900"/>
      <c r="I2" s="7" t="s">
        <v>525</v>
      </c>
    </row>
    <row r="3" spans="2:9" s="73" customFormat="1" ht="12.75">
      <c r="B3" s="901"/>
      <c r="C3" s="902" t="s">
        <v>17</v>
      </c>
      <c r="D3" s="902"/>
      <c r="E3" s="902"/>
      <c r="F3" s="902"/>
      <c r="G3" s="902"/>
      <c r="I3" s="7" t="s">
        <v>527</v>
      </c>
    </row>
    <row r="4" spans="2:9" ht="12.75">
      <c r="B4" s="900"/>
      <c r="C4" s="900"/>
      <c r="D4" s="900"/>
      <c r="E4" s="900"/>
      <c r="F4" s="900"/>
      <c r="G4" s="900"/>
      <c r="I4" s="7" t="s">
        <v>528</v>
      </c>
    </row>
    <row r="5" spans="2:9" ht="12.75">
      <c r="B5" s="900"/>
      <c r="C5" s="1339" t="str">
        <f>Contents!B49</f>
        <v>Branch:                                                                           Period:               to                 .</v>
      </c>
      <c r="D5" s="1339"/>
      <c r="E5" s="1339"/>
      <c r="F5" s="1339"/>
      <c r="G5" s="900"/>
      <c r="I5" s="7" t="s">
        <v>529</v>
      </c>
    </row>
    <row r="6" spans="2:9" ht="12.75">
      <c r="B6" s="900"/>
      <c r="C6" s="900"/>
      <c r="D6" s="900"/>
      <c r="E6" s="900"/>
      <c r="F6" s="900"/>
      <c r="G6" s="900"/>
      <c r="I6" s="7" t="s">
        <v>530</v>
      </c>
    </row>
    <row r="7" spans="2:9" ht="18.75">
      <c r="B7" s="900"/>
      <c r="C7" s="903" t="s">
        <v>557</v>
      </c>
      <c r="D7" s="904"/>
      <c r="E7" s="904"/>
      <c r="F7" s="904"/>
      <c r="G7" s="904"/>
      <c r="I7" s="7" t="s">
        <v>531</v>
      </c>
    </row>
    <row r="8" spans="2:9" ht="15.75" thickBot="1">
      <c r="B8" s="900"/>
      <c r="C8" s="905" t="s">
        <v>467</v>
      </c>
      <c r="D8" s="900"/>
      <c r="E8" s="900"/>
      <c r="F8" s="900"/>
      <c r="G8" s="900"/>
      <c r="I8" s="7" t="s">
        <v>532</v>
      </c>
    </row>
    <row r="9" spans="2:9" ht="16.5" thickBot="1" thickTop="1">
      <c r="B9" s="900"/>
      <c r="C9" s="906" t="s">
        <v>481</v>
      </c>
      <c r="D9" s="907" t="s">
        <v>74</v>
      </c>
      <c r="E9" s="908" t="s">
        <v>500</v>
      </c>
      <c r="F9" s="909" t="s">
        <v>75</v>
      </c>
      <c r="G9" s="910"/>
      <c r="I9" s="7" t="s">
        <v>533</v>
      </c>
    </row>
    <row r="10" spans="2:9" ht="12.75">
      <c r="B10" s="900"/>
      <c r="C10" s="423"/>
      <c r="D10" s="251"/>
      <c r="E10" s="531"/>
      <c r="F10" s="424"/>
      <c r="G10" s="911"/>
      <c r="I10" s="7" t="s">
        <v>537</v>
      </c>
    </row>
    <row r="11" spans="2:9" ht="12.75">
      <c r="B11" s="900"/>
      <c r="C11" s="425"/>
      <c r="D11" s="148"/>
      <c r="E11" s="532"/>
      <c r="F11" s="426"/>
      <c r="G11" s="911"/>
      <c r="I11" s="7" t="s">
        <v>534</v>
      </c>
    </row>
    <row r="12" spans="2:9" ht="12.75">
      <c r="B12" s="900"/>
      <c r="C12" s="425"/>
      <c r="D12" s="148"/>
      <c r="E12" s="532"/>
      <c r="F12" s="426"/>
      <c r="G12" s="911"/>
      <c r="I12" s="7" t="s">
        <v>535</v>
      </c>
    </row>
    <row r="13" spans="2:9" ht="12.75">
      <c r="B13" s="900"/>
      <c r="C13" s="425"/>
      <c r="D13" s="148"/>
      <c r="E13" s="532"/>
      <c r="F13" s="426"/>
      <c r="G13" s="911"/>
      <c r="I13" s="7" t="s">
        <v>536</v>
      </c>
    </row>
    <row r="14" spans="2:9" ht="12.75">
      <c r="B14" s="900"/>
      <c r="C14" s="425"/>
      <c r="D14" s="148"/>
      <c r="E14" s="532"/>
      <c r="F14" s="426"/>
      <c r="G14" s="911"/>
      <c r="I14" s="7" t="s">
        <v>552</v>
      </c>
    </row>
    <row r="15" spans="2:9" ht="12.75">
      <c r="B15" s="900"/>
      <c r="C15" s="425"/>
      <c r="D15" s="148"/>
      <c r="E15" s="532"/>
      <c r="F15" s="426"/>
      <c r="G15" s="911"/>
      <c r="I15" s="7" t="s">
        <v>553</v>
      </c>
    </row>
    <row r="16" spans="2:9" ht="12.75">
      <c r="B16" s="900"/>
      <c r="C16" s="425"/>
      <c r="D16" s="148"/>
      <c r="E16" s="532"/>
      <c r="F16" s="426"/>
      <c r="G16" s="911"/>
      <c r="I16" s="7" t="s">
        <v>554</v>
      </c>
    </row>
    <row r="17" spans="2:9" ht="12.75">
      <c r="B17" s="900"/>
      <c r="C17" s="425"/>
      <c r="D17" s="148"/>
      <c r="E17" s="532"/>
      <c r="F17" s="426"/>
      <c r="G17" s="911"/>
      <c r="I17" s="7" t="s">
        <v>564</v>
      </c>
    </row>
    <row r="18" spans="2:9" ht="12.75">
      <c r="B18" s="900"/>
      <c r="C18" s="425"/>
      <c r="D18" s="148"/>
      <c r="E18" s="532"/>
      <c r="F18" s="426"/>
      <c r="G18" s="911"/>
      <c r="I18" s="7" t="s">
        <v>565</v>
      </c>
    </row>
    <row r="19" spans="2:9" ht="12.75">
      <c r="B19" s="900"/>
      <c r="C19" s="425"/>
      <c r="D19" s="148"/>
      <c r="E19" s="532"/>
      <c r="F19" s="426"/>
      <c r="G19" s="911"/>
      <c r="I19" s="7" t="s">
        <v>566</v>
      </c>
    </row>
    <row r="20" spans="2:9" ht="12.75">
      <c r="B20" s="900"/>
      <c r="C20" s="425"/>
      <c r="D20" s="148"/>
      <c r="E20" s="532"/>
      <c r="F20" s="426"/>
      <c r="G20" s="911"/>
      <c r="H20" s="74"/>
      <c r="I20" s="7" t="s">
        <v>117</v>
      </c>
    </row>
    <row r="21" spans="2:9" ht="12.75">
      <c r="B21" s="900"/>
      <c r="C21" s="425"/>
      <c r="D21" s="148"/>
      <c r="E21" s="532"/>
      <c r="F21" s="426"/>
      <c r="G21" s="911"/>
      <c r="I21" s="7" t="s">
        <v>568</v>
      </c>
    </row>
    <row r="22" spans="2:9" s="142" customFormat="1" ht="12.75">
      <c r="B22" s="900"/>
      <c r="C22" s="425"/>
      <c r="D22" s="148"/>
      <c r="E22" s="532"/>
      <c r="F22" s="426"/>
      <c r="G22" s="911"/>
      <c r="I22" s="7" t="s">
        <v>569</v>
      </c>
    </row>
    <row r="23" spans="2:9" ht="13.5" thickBot="1">
      <c r="B23" s="900"/>
      <c r="C23" s="425"/>
      <c r="D23" s="148"/>
      <c r="E23" s="532"/>
      <c r="F23" s="426"/>
      <c r="G23" s="911"/>
      <c r="I23" s="7" t="s">
        <v>331</v>
      </c>
    </row>
    <row r="24" spans="2:9" s="75" customFormat="1" ht="15.75" thickBot="1">
      <c r="B24" s="900"/>
      <c r="C24" s="427"/>
      <c r="D24" s="428"/>
      <c r="E24" s="429" t="s">
        <v>426</v>
      </c>
      <c r="F24" s="430">
        <f>SUM(F10:F23)</f>
        <v>0</v>
      </c>
      <c r="G24" s="912"/>
      <c r="I24" s="17"/>
    </row>
    <row r="25" spans="2:9" ht="16.5" thickTop="1">
      <c r="B25" s="910"/>
      <c r="C25" s="913"/>
      <c r="D25" s="914"/>
      <c r="E25" s="913"/>
      <c r="F25" s="915"/>
      <c r="G25" s="916"/>
      <c r="I25" s="17"/>
    </row>
    <row r="26" spans="2:9" ht="15.75" thickBot="1">
      <c r="B26" s="914"/>
      <c r="C26" s="917" t="s">
        <v>468</v>
      </c>
      <c r="D26" s="914"/>
      <c r="E26" s="914"/>
      <c r="F26" s="918"/>
      <c r="G26" s="919"/>
      <c r="I26" s="17"/>
    </row>
    <row r="27" spans="2:9" ht="31.5" thickBot="1" thickTop="1">
      <c r="B27" s="900"/>
      <c r="C27" s="920" t="s">
        <v>403</v>
      </c>
      <c r="D27" s="907" t="s">
        <v>74</v>
      </c>
      <c r="E27" s="908" t="s">
        <v>500</v>
      </c>
      <c r="F27" s="921" t="s">
        <v>75</v>
      </c>
      <c r="G27" s="911"/>
      <c r="I27" s="17"/>
    </row>
    <row r="28" spans="2:9" ht="12.75">
      <c r="B28" s="900"/>
      <c r="C28" s="423"/>
      <c r="D28" s="249"/>
      <c r="E28" s="533"/>
      <c r="F28" s="431"/>
      <c r="G28" s="911"/>
      <c r="I28" s="17"/>
    </row>
    <row r="29" spans="2:9" ht="12.75">
      <c r="B29" s="900"/>
      <c r="C29" s="425"/>
      <c r="D29" s="148"/>
      <c r="E29" s="532"/>
      <c r="F29" s="426"/>
      <c r="G29" s="911"/>
      <c r="I29" s="17"/>
    </row>
    <row r="30" spans="2:9" ht="12.75">
      <c r="B30" s="900"/>
      <c r="C30" s="425"/>
      <c r="D30" s="148"/>
      <c r="E30" s="532"/>
      <c r="F30" s="426"/>
      <c r="G30" s="911"/>
      <c r="I30" s="17"/>
    </row>
    <row r="31" spans="2:9" ht="12.75">
      <c r="B31" s="900"/>
      <c r="C31" s="425"/>
      <c r="D31" s="148"/>
      <c r="E31" s="532"/>
      <c r="F31" s="426"/>
      <c r="G31" s="911"/>
      <c r="I31" s="17"/>
    </row>
    <row r="32" spans="2:9" ht="12.75">
      <c r="B32" s="900"/>
      <c r="C32" s="425"/>
      <c r="D32" s="148"/>
      <c r="E32" s="532"/>
      <c r="F32" s="426"/>
      <c r="G32" s="911"/>
      <c r="I32" s="16"/>
    </row>
    <row r="33" spans="2:7" ht="12.75">
      <c r="B33" s="900"/>
      <c r="C33" s="425"/>
      <c r="D33" s="148"/>
      <c r="E33" s="532"/>
      <c r="F33" s="426"/>
      <c r="G33" s="911"/>
    </row>
    <row r="34" spans="2:7" ht="12.75">
      <c r="B34" s="900"/>
      <c r="C34" s="425"/>
      <c r="D34" s="148"/>
      <c r="E34" s="532"/>
      <c r="F34" s="426"/>
      <c r="G34" s="911"/>
    </row>
    <row r="35" spans="2:7" ht="12.75">
      <c r="B35" s="900"/>
      <c r="C35" s="425"/>
      <c r="D35" s="148"/>
      <c r="E35" s="532"/>
      <c r="F35" s="426"/>
      <c r="G35" s="911"/>
    </row>
    <row r="36" spans="2:7" ht="12.75">
      <c r="B36" s="900"/>
      <c r="C36" s="425"/>
      <c r="D36" s="148"/>
      <c r="E36" s="532"/>
      <c r="F36" s="426"/>
      <c r="G36" s="911"/>
    </row>
    <row r="37" spans="2:7" ht="13.5" thickBot="1">
      <c r="B37" s="900"/>
      <c r="C37" s="608"/>
      <c r="D37" s="260"/>
      <c r="E37" s="532"/>
      <c r="F37" s="426"/>
      <c r="G37" s="911"/>
    </row>
    <row r="38" spans="2:7" ht="13.5" thickBot="1">
      <c r="B38" s="900"/>
      <c r="C38" s="433"/>
      <c r="D38" s="247"/>
      <c r="E38" s="250" t="s">
        <v>76</v>
      </c>
      <c r="F38" s="432">
        <f>SUM(F28:F37)</f>
        <v>0</v>
      </c>
      <c r="G38" s="911"/>
    </row>
    <row r="39" spans="2:7" ht="30.75" thickBot="1">
      <c r="B39" s="900"/>
      <c r="C39" s="922" t="s">
        <v>402</v>
      </c>
      <c r="D39" s="923" t="s">
        <v>74</v>
      </c>
      <c r="E39" s="924" t="s">
        <v>500</v>
      </c>
      <c r="F39" s="925" t="s">
        <v>75</v>
      </c>
      <c r="G39" s="911"/>
    </row>
    <row r="40" spans="2:7" ht="12.75">
      <c r="B40" s="900"/>
      <c r="C40" s="423"/>
      <c r="D40" s="251"/>
      <c r="E40" s="531"/>
      <c r="F40" s="424"/>
      <c r="G40" s="911"/>
    </row>
    <row r="41" spans="2:7" ht="12.75">
      <c r="B41" s="900"/>
      <c r="C41" s="425"/>
      <c r="D41" s="148"/>
      <c r="E41" s="532"/>
      <c r="F41" s="426"/>
      <c r="G41" s="911"/>
    </row>
    <row r="42" spans="2:7" ht="12.75">
      <c r="B42" s="900"/>
      <c r="C42" s="425"/>
      <c r="D42" s="148"/>
      <c r="E42" s="532"/>
      <c r="F42" s="426"/>
      <c r="G42" s="911"/>
    </row>
    <row r="43" spans="2:7" ht="12.75">
      <c r="B43" s="900"/>
      <c r="C43" s="425"/>
      <c r="D43" s="148"/>
      <c r="E43" s="532"/>
      <c r="F43" s="426"/>
      <c r="G43" s="911"/>
    </row>
    <row r="44" spans="2:7" ht="12.75">
      <c r="B44" s="900"/>
      <c r="C44" s="425"/>
      <c r="D44" s="148"/>
      <c r="E44" s="532"/>
      <c r="F44" s="426"/>
      <c r="G44" s="911"/>
    </row>
    <row r="45" spans="2:7" ht="12.75">
      <c r="B45" s="900"/>
      <c r="C45" s="425"/>
      <c r="D45" s="148"/>
      <c r="E45" s="532"/>
      <c r="F45" s="426"/>
      <c r="G45" s="911"/>
    </row>
    <row r="46" spans="2:7" ht="12.75">
      <c r="B46" s="900"/>
      <c r="C46" s="425"/>
      <c r="D46" s="148"/>
      <c r="E46" s="532"/>
      <c r="F46" s="426"/>
      <c r="G46" s="911"/>
    </row>
    <row r="47" spans="2:7" ht="13.5" customHeight="1">
      <c r="B47" s="900"/>
      <c r="C47" s="425"/>
      <c r="D47" s="148"/>
      <c r="E47" s="532"/>
      <c r="F47" s="426"/>
      <c r="G47" s="911"/>
    </row>
    <row r="48" spans="2:7" ht="12.75">
      <c r="B48" s="900"/>
      <c r="C48" s="425"/>
      <c r="D48" s="148"/>
      <c r="E48" s="532"/>
      <c r="F48" s="426"/>
      <c r="G48" s="911"/>
    </row>
    <row r="49" spans="2:8" ht="13.5" thickBot="1">
      <c r="B49" s="900"/>
      <c r="C49" s="425"/>
      <c r="D49" s="148"/>
      <c r="E49" s="532"/>
      <c r="F49" s="426"/>
      <c r="G49" s="911"/>
      <c r="H49" s="74"/>
    </row>
    <row r="50" spans="2:7" ht="13.5" thickBot="1">
      <c r="B50" s="900"/>
      <c r="C50" s="433"/>
      <c r="D50" s="247"/>
      <c r="E50" s="248" t="s">
        <v>77</v>
      </c>
      <c r="F50" s="432">
        <f>SUM(F40:F49)</f>
        <v>0</v>
      </c>
      <c r="G50" s="911"/>
    </row>
    <row r="51" spans="2:7" s="66" customFormat="1" ht="16.5" thickBot="1">
      <c r="B51" s="900"/>
      <c r="C51" s="1336" t="s">
        <v>469</v>
      </c>
      <c r="D51" s="1337"/>
      <c r="E51" s="1338"/>
      <c r="F51" s="434">
        <f>F38+F50</f>
        <v>0</v>
      </c>
      <c r="G51" s="926"/>
    </row>
    <row r="52" spans="2:7" ht="13.5" thickBot="1">
      <c r="B52" s="900"/>
      <c r="C52" s="427"/>
      <c r="D52" s="428"/>
      <c r="E52" s="435" t="s">
        <v>58</v>
      </c>
      <c r="F52" s="436" t="s">
        <v>427</v>
      </c>
      <c r="G52" s="912"/>
    </row>
    <row r="53" spans="2:7" ht="13.5" thickTop="1">
      <c r="B53" s="900"/>
      <c r="C53" s="927" t="s">
        <v>369</v>
      </c>
      <c r="D53" s="904"/>
      <c r="E53" s="904"/>
      <c r="F53" s="904"/>
      <c r="G53" s="904"/>
    </row>
  </sheetData>
  <sheetProtection password="CCA4" sheet="1" objects="1" scenarios="1" selectLockedCells="1"/>
  <mergeCells count="2">
    <mergeCell ref="C51:E51"/>
    <mergeCell ref="C5:F5"/>
  </mergeCells>
  <dataValidations count="2">
    <dataValidation type="date" operator="greaterThan" allowBlank="1" showInputMessage="1" showErrorMessage="1" error="Enter a date." sqref="E40:E46 E28:E34 E10:E20">
      <formula1>36526</formula1>
    </dataValidation>
    <dataValidation type="decimal" operator="greaterThanOrEqual" allowBlank="1" showInputMessage="1" showErrorMessage="1" error="Enter a dollar amount greater than zero." sqref="F40:F46 F28:F34 F10:F20">
      <formula1>0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53"/>
  <sheetViews>
    <sheetView showGridLines="0" showRowColHeaders="0" defaultGridColor="0" colorId="8" workbookViewId="0" topLeftCell="A1">
      <selection activeCell="H23" sqref="H23"/>
    </sheetView>
  </sheetViews>
  <sheetFormatPr defaultColWidth="9.33203125" defaultRowHeight="12.75"/>
  <cols>
    <col min="1" max="2" width="3.83203125" style="76" customWidth="1"/>
    <col min="3" max="3" width="45.83203125" style="76" customWidth="1"/>
    <col min="4" max="4" width="46" style="76" customWidth="1"/>
    <col min="5" max="5" width="15.83203125" style="76" customWidth="1"/>
    <col min="6" max="6" width="4.16015625" style="76" customWidth="1"/>
    <col min="7" max="7" width="9.33203125" style="76" customWidth="1"/>
    <col min="8" max="8" width="29" style="76" bestFit="1" customWidth="1"/>
    <col min="9" max="16384" width="9.33203125" style="76" customWidth="1"/>
  </cols>
  <sheetData>
    <row r="1" spans="1:8" ht="12.75">
      <c r="A1" s="135"/>
      <c r="H1" s="7" t="s">
        <v>526</v>
      </c>
    </row>
    <row r="2" spans="2:8" ht="12.75">
      <c r="B2" s="79"/>
      <c r="C2" s="600" t="str">
        <f>Contents!B50</f>
        <v>Version: AS XLI 1.2 MEDIUM locked</v>
      </c>
      <c r="D2" s="79"/>
      <c r="E2" s="79"/>
      <c r="F2" s="79"/>
      <c r="H2" s="7" t="s">
        <v>525</v>
      </c>
    </row>
    <row r="3" spans="2:8" s="77" customFormat="1" ht="12.75">
      <c r="B3" s="928"/>
      <c r="C3" s="929" t="s">
        <v>17</v>
      </c>
      <c r="D3" s="929"/>
      <c r="E3" s="929"/>
      <c r="F3" s="929"/>
      <c r="H3" s="7" t="s">
        <v>527</v>
      </c>
    </row>
    <row r="4" spans="2:8" ht="12.75">
      <c r="B4" s="79"/>
      <c r="C4" s="79"/>
      <c r="D4" s="79"/>
      <c r="E4" s="79"/>
      <c r="F4" s="79"/>
      <c r="H4" s="7" t="s">
        <v>528</v>
      </c>
    </row>
    <row r="5" spans="2:8" ht="12.75">
      <c r="B5" s="79"/>
      <c r="C5" s="1342" t="str">
        <f>Contents!B49</f>
        <v>Branch:                                                                           Period:               to                 .</v>
      </c>
      <c r="D5" s="1342"/>
      <c r="E5" s="1342"/>
      <c r="F5" s="79"/>
      <c r="H5" s="7" t="s">
        <v>529</v>
      </c>
    </row>
    <row r="6" spans="2:8" ht="12.75">
      <c r="B6" s="79"/>
      <c r="C6" s="79"/>
      <c r="D6" s="79"/>
      <c r="E6" s="79"/>
      <c r="F6" s="79"/>
      <c r="H6" s="7" t="s">
        <v>530</v>
      </c>
    </row>
    <row r="7" spans="2:8" ht="16.5" customHeight="1">
      <c r="B7" s="79"/>
      <c r="C7" s="930" t="s">
        <v>560</v>
      </c>
      <c r="D7" s="81"/>
      <c r="E7" s="81"/>
      <c r="F7" s="81"/>
      <c r="H7" s="7" t="s">
        <v>531</v>
      </c>
    </row>
    <row r="8" spans="2:8" ht="13.5" thickBot="1">
      <c r="B8" s="79"/>
      <c r="C8" s="79"/>
      <c r="D8" s="79"/>
      <c r="E8" s="79"/>
      <c r="F8" s="79"/>
      <c r="H8" s="7" t="s">
        <v>532</v>
      </c>
    </row>
    <row r="9" spans="2:8" ht="31.5" thickBot="1" thickTop="1">
      <c r="B9" s="79"/>
      <c r="C9" s="554" t="s">
        <v>267</v>
      </c>
      <c r="D9" s="931" t="s">
        <v>191</v>
      </c>
      <c r="E9" s="443" t="s">
        <v>75</v>
      </c>
      <c r="F9" s="932"/>
      <c r="H9" s="7" t="s">
        <v>533</v>
      </c>
    </row>
    <row r="10" spans="2:8" ht="12.75">
      <c r="B10" s="79"/>
      <c r="C10" s="437"/>
      <c r="D10" s="550"/>
      <c r="E10" s="438"/>
      <c r="F10" s="933"/>
      <c r="H10" s="7" t="s">
        <v>537</v>
      </c>
    </row>
    <row r="11" spans="2:8" ht="12.75">
      <c r="B11" s="79"/>
      <c r="C11" s="439"/>
      <c r="D11" s="523"/>
      <c r="E11" s="440"/>
      <c r="F11" s="933"/>
      <c r="H11" s="7" t="s">
        <v>534</v>
      </c>
    </row>
    <row r="12" spans="2:8" ht="12.75">
      <c r="B12" s="79"/>
      <c r="C12" s="439"/>
      <c r="D12" s="523"/>
      <c r="E12" s="440"/>
      <c r="F12" s="933"/>
      <c r="H12" s="7" t="s">
        <v>535</v>
      </c>
    </row>
    <row r="13" spans="2:8" ht="12.75">
      <c r="B13" s="79"/>
      <c r="C13" s="439"/>
      <c r="D13" s="523"/>
      <c r="E13" s="440"/>
      <c r="F13" s="933"/>
      <c r="H13" s="7" t="s">
        <v>536</v>
      </c>
    </row>
    <row r="14" spans="2:8" ht="12.75">
      <c r="B14" s="79"/>
      <c r="C14" s="439"/>
      <c r="D14" s="523"/>
      <c r="E14" s="440"/>
      <c r="F14" s="933"/>
      <c r="H14" s="7" t="s">
        <v>552</v>
      </c>
    </row>
    <row r="15" spans="2:8" ht="12.75">
      <c r="B15" s="79"/>
      <c r="C15" s="439"/>
      <c r="D15" s="523"/>
      <c r="E15" s="440"/>
      <c r="F15" s="933"/>
      <c r="H15" s="7" t="s">
        <v>553</v>
      </c>
    </row>
    <row r="16" spans="2:8" ht="12.75">
      <c r="B16" s="79"/>
      <c r="C16" s="439"/>
      <c r="D16" s="523"/>
      <c r="E16" s="440"/>
      <c r="F16" s="933"/>
      <c r="H16" s="7" t="s">
        <v>554</v>
      </c>
    </row>
    <row r="17" spans="2:8" ht="12.75">
      <c r="B17" s="79"/>
      <c r="C17" s="439"/>
      <c r="D17" s="523"/>
      <c r="E17" s="440"/>
      <c r="F17" s="933"/>
      <c r="H17" s="7" t="s">
        <v>564</v>
      </c>
    </row>
    <row r="18" spans="2:8" ht="13.5" thickBot="1">
      <c r="B18" s="79"/>
      <c r="C18" s="441"/>
      <c r="D18" s="551"/>
      <c r="E18" s="438"/>
      <c r="F18" s="933"/>
      <c r="H18" s="7" t="s">
        <v>565</v>
      </c>
    </row>
    <row r="19" spans="2:8" ht="13.5" thickBot="1">
      <c r="B19" s="79"/>
      <c r="C19" s="561"/>
      <c r="D19" s="565" t="s">
        <v>434</v>
      </c>
      <c r="E19" s="563">
        <f>SUM(E10:E18)</f>
        <v>0</v>
      </c>
      <c r="F19" s="933"/>
      <c r="G19" s="78"/>
      <c r="H19" s="7" t="s">
        <v>566</v>
      </c>
    </row>
    <row r="20" spans="2:8" ht="14.25" thickBot="1" thickTop="1">
      <c r="B20" s="79"/>
      <c r="C20" s="79"/>
      <c r="D20" s="79"/>
      <c r="E20" s="182"/>
      <c r="F20" s="934"/>
      <c r="H20" s="7" t="s">
        <v>117</v>
      </c>
    </row>
    <row r="21" spans="2:8" s="109" customFormat="1" ht="31.5" thickBot="1" thickTop="1">
      <c r="B21" s="935"/>
      <c r="C21" s="442" t="s">
        <v>289</v>
      </c>
      <c r="D21" s="547" t="s">
        <v>290</v>
      </c>
      <c r="E21" s="443" t="s">
        <v>75</v>
      </c>
      <c r="F21" s="936"/>
      <c r="H21" s="7" t="s">
        <v>568</v>
      </c>
    </row>
    <row r="22" spans="2:8" ht="12.75">
      <c r="B22" s="79"/>
      <c r="C22" s="437"/>
      <c r="D22" s="552"/>
      <c r="E22" s="438"/>
      <c r="F22" s="933"/>
      <c r="H22" s="7" t="s">
        <v>569</v>
      </c>
    </row>
    <row r="23" spans="2:8" ht="12.75">
      <c r="B23" s="79"/>
      <c r="C23" s="439"/>
      <c r="D23" s="543"/>
      <c r="E23" s="440"/>
      <c r="F23" s="933"/>
      <c r="H23" s="7" t="s">
        <v>331</v>
      </c>
    </row>
    <row r="24" spans="2:8" ht="12.75">
      <c r="B24" s="79"/>
      <c r="C24" s="439"/>
      <c r="D24" s="543"/>
      <c r="E24" s="440"/>
      <c r="F24" s="933"/>
      <c r="H24" s="17"/>
    </row>
    <row r="25" spans="2:8" ht="12.75">
      <c r="B25" s="79"/>
      <c r="C25" s="439"/>
      <c r="D25" s="543"/>
      <c r="E25" s="440"/>
      <c r="F25" s="933"/>
      <c r="H25" s="17"/>
    </row>
    <row r="26" spans="2:8" ht="12.75">
      <c r="B26" s="79"/>
      <c r="C26" s="439"/>
      <c r="D26" s="543"/>
      <c r="E26" s="440"/>
      <c r="F26" s="933"/>
      <c r="H26" s="17"/>
    </row>
    <row r="27" spans="2:8" ht="12.75">
      <c r="B27" s="79"/>
      <c r="C27" s="439"/>
      <c r="D27" s="543"/>
      <c r="E27" s="440"/>
      <c r="F27" s="933"/>
      <c r="H27" s="17"/>
    </row>
    <row r="28" spans="2:8" ht="13.5" thickBot="1">
      <c r="B28" s="79"/>
      <c r="C28" s="441"/>
      <c r="D28" s="553"/>
      <c r="E28" s="438"/>
      <c r="F28" s="933"/>
      <c r="G28" s="78"/>
      <c r="H28" s="17"/>
    </row>
    <row r="29" spans="2:8" ht="13.5" thickBot="1">
      <c r="B29" s="79"/>
      <c r="C29" s="561"/>
      <c r="D29" s="565" t="s">
        <v>435</v>
      </c>
      <c r="E29" s="563">
        <f>SUM(E22:E28)</f>
        <v>0</v>
      </c>
      <c r="F29" s="933"/>
      <c r="H29" s="17"/>
    </row>
    <row r="30" spans="2:8" ht="14.25" thickBot="1" thickTop="1">
      <c r="B30" s="79"/>
      <c r="C30" s="79"/>
      <c r="D30" s="79"/>
      <c r="E30" s="182"/>
      <c r="F30" s="934"/>
      <c r="H30" s="17"/>
    </row>
    <row r="31" spans="2:8" ht="17.25" thickBot="1" thickTop="1">
      <c r="B31" s="79"/>
      <c r="C31" s="1345" t="s">
        <v>103</v>
      </c>
      <c r="D31" s="1346"/>
      <c r="E31" s="444" t="s">
        <v>75</v>
      </c>
      <c r="F31" s="937"/>
      <c r="H31" s="17"/>
    </row>
    <row r="32" spans="2:8" ht="12.75">
      <c r="B32" s="79"/>
      <c r="C32" s="1347" t="s">
        <v>520</v>
      </c>
      <c r="D32" s="1348"/>
      <c r="E32" s="445"/>
      <c r="F32" s="933"/>
      <c r="H32" s="16"/>
    </row>
    <row r="33" spans="2:6" ht="12.75">
      <c r="B33" s="79"/>
      <c r="C33" s="1343" t="str">
        <f>"b) Stale checks from prior reporting period (if end-of-year report, then from "&amp;IF(Contents!$C$8=0,"prior year",TEXT(Contents!$C$8-1,"0000"))&amp;")"</f>
        <v>b) Stale checks from prior reporting period (if end-of-year report, then from prior year)</v>
      </c>
      <c r="D33" s="1344"/>
      <c r="E33" s="440"/>
      <c r="F33" s="933"/>
    </row>
    <row r="34" spans="2:6" ht="12.75">
      <c r="B34" s="79"/>
      <c r="C34" s="1343" t="str">
        <f>"c) Recovered bad debts written off in prior reporting period (if end-of-year report, then from "&amp;IF(Contents!$C$8=0,"prior year",TEXT(Contents!$C$8-1,"0000"))&amp;")"</f>
        <v>c) Recovered bad debts written off in prior reporting period (if end-of-year report, then from prior year)</v>
      </c>
      <c r="D34" s="1344"/>
      <c r="E34" s="440"/>
      <c r="F34" s="933"/>
    </row>
    <row r="35" spans="2:6" ht="13.5" thickBot="1">
      <c r="B35" s="79"/>
      <c r="C35" s="1340" t="s">
        <v>519</v>
      </c>
      <c r="D35" s="1341"/>
      <c r="E35" s="446">
        <f>'REGALIA SALES DTL 7'!H29</f>
        <v>0</v>
      </c>
      <c r="F35" s="933"/>
    </row>
    <row r="36" spans="2:6" ht="13.5" thickBot="1">
      <c r="B36" s="79"/>
      <c r="C36" s="561"/>
      <c r="D36" s="565" t="s">
        <v>80</v>
      </c>
      <c r="E36" s="563">
        <f>SUM(E32:E35)</f>
        <v>0</v>
      </c>
      <c r="F36" s="933"/>
    </row>
    <row r="37" spans="2:6" ht="14.25" thickBot="1" thickTop="1">
      <c r="B37" s="79"/>
      <c r="C37" s="79"/>
      <c r="D37" s="79"/>
      <c r="E37" s="182"/>
      <c r="F37" s="934"/>
    </row>
    <row r="38" spans="2:6" ht="31.5" thickBot="1" thickTop="1">
      <c r="B38" s="79"/>
      <c r="C38" s="546" t="s">
        <v>423</v>
      </c>
      <c r="D38" s="547" t="s">
        <v>290</v>
      </c>
      <c r="E38" s="444" t="s">
        <v>75</v>
      </c>
      <c r="F38" s="937"/>
    </row>
    <row r="39" spans="2:6" ht="12.75">
      <c r="B39" s="79"/>
      <c r="C39" s="437"/>
      <c r="D39" s="548"/>
      <c r="E39" s="438"/>
      <c r="F39" s="933"/>
    </row>
    <row r="40" spans="2:6" ht="12.75">
      <c r="B40" s="79"/>
      <c r="C40" s="439"/>
      <c r="D40" s="281"/>
      <c r="E40" s="440"/>
      <c r="F40" s="933"/>
    </row>
    <row r="41" spans="2:6" ht="12.75">
      <c r="B41" s="79"/>
      <c r="C41" s="439"/>
      <c r="D41" s="281"/>
      <c r="E41" s="440"/>
      <c r="F41" s="933"/>
    </row>
    <row r="42" spans="2:6" ht="12.75">
      <c r="B42" s="79"/>
      <c r="C42" s="439"/>
      <c r="D42" s="281"/>
      <c r="E42" s="440"/>
      <c r="F42" s="933"/>
    </row>
    <row r="43" spans="2:6" ht="12.75">
      <c r="B43" s="79"/>
      <c r="C43" s="439"/>
      <c r="D43" s="281"/>
      <c r="E43" s="440"/>
      <c r="F43" s="933"/>
    </row>
    <row r="44" spans="2:6" ht="12.75">
      <c r="B44" s="79"/>
      <c r="C44" s="439"/>
      <c r="D44" s="281"/>
      <c r="E44" s="440"/>
      <c r="F44" s="933"/>
    </row>
    <row r="45" spans="2:6" ht="12.75">
      <c r="B45" s="79"/>
      <c r="C45" s="439"/>
      <c r="D45" s="281"/>
      <c r="E45" s="440"/>
      <c r="F45" s="933"/>
    </row>
    <row r="46" spans="2:6" ht="12.75">
      <c r="B46" s="79"/>
      <c r="C46" s="439"/>
      <c r="D46" s="281"/>
      <c r="E46" s="440"/>
      <c r="F46" s="933"/>
    </row>
    <row r="47" spans="2:6" ht="12.75">
      <c r="B47" s="79"/>
      <c r="C47" s="439"/>
      <c r="D47" s="281"/>
      <c r="E47" s="440"/>
      <c r="F47" s="933"/>
    </row>
    <row r="48" spans="2:6" ht="12.75">
      <c r="B48" s="79"/>
      <c r="C48" s="439"/>
      <c r="D48" s="281"/>
      <c r="E48" s="440"/>
      <c r="F48" s="933"/>
    </row>
    <row r="49" spans="2:6" ht="12.75">
      <c r="B49" s="79"/>
      <c r="C49" s="439"/>
      <c r="D49" s="281"/>
      <c r="E49" s="440"/>
      <c r="F49" s="933"/>
    </row>
    <row r="50" spans="2:6" ht="13.5" thickBot="1">
      <c r="B50" s="79"/>
      <c r="C50" s="441"/>
      <c r="D50" s="549"/>
      <c r="E50" s="438"/>
      <c r="F50" s="933"/>
    </row>
    <row r="51" spans="2:6" ht="13.5" thickBot="1">
      <c r="B51" s="79"/>
      <c r="C51" s="561"/>
      <c r="D51" s="565" t="s">
        <v>162</v>
      </c>
      <c r="E51" s="566">
        <f>SUM(E39:E50)</f>
        <v>0</v>
      </c>
      <c r="F51" s="933"/>
    </row>
    <row r="52" spans="2:6" ht="13.5" thickTop="1">
      <c r="B52" s="79"/>
      <c r="C52" s="183" t="s">
        <v>59</v>
      </c>
      <c r="D52" s="81"/>
      <c r="E52" s="81"/>
      <c r="F52" s="81"/>
    </row>
    <row r="53" spans="2:6" ht="12.75">
      <c r="B53" s="79"/>
      <c r="C53" s="80" t="s">
        <v>121</v>
      </c>
      <c r="D53" s="81"/>
      <c r="E53" s="81"/>
      <c r="F53" s="81"/>
    </row>
  </sheetData>
  <sheetProtection password="CCA4" sheet="1" objects="1" scenarios="1" selectLockedCells="1"/>
  <mergeCells count="6">
    <mergeCell ref="C35:D35"/>
    <mergeCell ref="C5:E5"/>
    <mergeCell ref="C34:D34"/>
    <mergeCell ref="C31:D31"/>
    <mergeCell ref="C32:D32"/>
    <mergeCell ref="C33:D33"/>
  </mergeCells>
  <conditionalFormatting sqref="E39:E50 E32:E34 E10:E18 E22:E28">
    <cfRule type="cellIs" priority="1" dxfId="2" operator="lessThan" stopIfTrue="1">
      <formula>0</formula>
    </cfRule>
  </conditionalFormatting>
  <dataValidations count="2">
    <dataValidation type="decimal" operator="greaterThanOrEqual" allowBlank="1" showInputMessage="1" showErrorMessage="1" error="Enter a dollar amount." sqref="E39:E50 E10:E18 E22:E28 E32:E34">
      <formula1>-99999999</formula1>
    </dataValidation>
    <dataValidation operator="greaterThanOrEqual" allowBlank="1" showInputMessage="1" showErrorMessage="1" sqref="D39:D50"/>
  </dataValidations>
  <hyperlinks>
    <hyperlink ref="H2" location="'BALANCE 1'!A1" display="1. BALANCE"/>
    <hyperlink ref="H3" location="'INCOME 2'!A1" display="2. INCOME"/>
    <hyperlink ref="H4" location="'PRIMARY ACCOUNT 3a'!A1" display="3.a PRIMARY ACCOUNT"/>
    <hyperlink ref="H7" location="'COMP BAL DTL 5'!A1" display="5. COMP BAL DTL"/>
    <hyperlink ref="H8" location="'INVENTORY DTL 6'!A1" display="6. INVENTORY DTL"/>
    <hyperlink ref="H9" location="'REGALIA SALES DTL 7'!A1" display="7. REGALIA SALES DTL"/>
    <hyperlink ref="H11" location="'TRANSFER IN 9'!A1" display="9. TRANSFER IN"/>
    <hyperlink ref="H12" location="'TRANSFER OUT 10'!A1" display="10. TRANSFER OUT"/>
    <hyperlink ref="H13" location="'INCOME DTL 11a'!A1" display="11.a INCOME DTL"/>
    <hyperlink ref="H14" location="'INCOME DTL 11b'!A1" display="11.b INCOME DTL"/>
    <hyperlink ref="H15" location="'EXPENSE DTL 12a'!A1" display="12.a EXPENSE DTL"/>
    <hyperlink ref="H16" location="'EXPENSE DTL 12b'!A1" display="12.b EXPENSE DTL"/>
    <hyperlink ref="H6" location="'CONTACT INFO 4'!A1" display="4. CONTACT INFO"/>
    <hyperlink ref="H19" location="'NEWSLETTER 15'!A1" display="15. NEWSLETTER"/>
    <hyperlink ref="H18" location="'FUNDS 14'!A1" display="14. FUNDS"/>
    <hyperlink ref="H17" location="'FINANCE COMM 13'!A1" display="13. FINANCE COMM"/>
    <hyperlink ref="H20" location="COMMENTS!A1" display="COMMENTS"/>
    <hyperlink ref="H5" location="'SECONDARY ACCOUNTS 3b'!A1" display="3.b SECONDARY ACCOUNTS"/>
    <hyperlink ref="H1" location="Contents!A1" display="CONTENTS"/>
    <hyperlink ref="H10" location="'DEPR DTL 8'!A1" display="8. DEPRECIATION DTL"/>
    <hyperlink ref="H21" location="'TRANSFER IN 9b'!A1" display="9.b TRANSFER IN"/>
    <hyperlink ref="H22" location="'TRANSFER OUT 10b'!A1" display="10.b TRANSFER OUT"/>
    <hyperlink ref="H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4"/>
  <sheetViews>
    <sheetView showGridLines="0" showRowColHeaders="0" defaultGridColor="0" colorId="8" workbookViewId="0" topLeftCell="A1">
      <selection activeCell="I23" sqref="I23"/>
    </sheetView>
  </sheetViews>
  <sheetFormatPr defaultColWidth="9.33203125" defaultRowHeight="12.75"/>
  <cols>
    <col min="1" max="2" width="3.83203125" style="76" customWidth="1"/>
    <col min="3" max="3" width="50.83203125" style="76" customWidth="1"/>
    <col min="4" max="5" width="16.83203125" style="76" customWidth="1"/>
    <col min="6" max="6" width="17.83203125" style="76" customWidth="1"/>
    <col min="7" max="7" width="4.16015625" style="76" customWidth="1"/>
    <col min="8" max="8" width="9.33203125" style="76" customWidth="1"/>
    <col min="9" max="9" width="29" style="76" bestFit="1" customWidth="1"/>
    <col min="10" max="16384" width="9.33203125" style="76" customWidth="1"/>
  </cols>
  <sheetData>
    <row r="1" spans="1:9" ht="12.75">
      <c r="A1" s="135"/>
      <c r="I1" s="7" t="s">
        <v>526</v>
      </c>
    </row>
    <row r="2" spans="2:9" ht="12.75">
      <c r="B2" s="79"/>
      <c r="C2" s="600" t="str">
        <f>Contents!B50</f>
        <v>Version: AS XLI 1.2 MEDIUM locked</v>
      </c>
      <c r="D2" s="79"/>
      <c r="E2" s="79"/>
      <c r="F2" s="79"/>
      <c r="G2" s="79"/>
      <c r="I2" s="7" t="s">
        <v>525</v>
      </c>
    </row>
    <row r="3" spans="2:9" s="77" customFormat="1" ht="12.75">
      <c r="B3" s="928"/>
      <c r="C3" s="929" t="s">
        <v>17</v>
      </c>
      <c r="D3" s="929"/>
      <c r="E3" s="929"/>
      <c r="F3" s="929"/>
      <c r="G3" s="929"/>
      <c r="I3" s="7" t="s">
        <v>527</v>
      </c>
    </row>
    <row r="4" spans="2:9" ht="12.75">
      <c r="B4" s="79"/>
      <c r="C4" s="79"/>
      <c r="D4" s="79"/>
      <c r="E4" s="79"/>
      <c r="F4" s="79"/>
      <c r="G4" s="79"/>
      <c r="I4" s="7" t="s">
        <v>528</v>
      </c>
    </row>
    <row r="5" spans="2:9" ht="12.75">
      <c r="B5" s="79"/>
      <c r="C5" s="1342" t="str">
        <f>Contents!B49</f>
        <v>Branch:                                                                           Period:               to                 .</v>
      </c>
      <c r="D5" s="1342"/>
      <c r="E5" s="1342"/>
      <c r="F5" s="1342"/>
      <c r="G5" s="79"/>
      <c r="I5" s="7" t="s">
        <v>529</v>
      </c>
    </row>
    <row r="6" spans="2:9" ht="12.75">
      <c r="B6" s="79"/>
      <c r="C6" s="79"/>
      <c r="D6" s="79"/>
      <c r="E6" s="79"/>
      <c r="F6" s="79"/>
      <c r="G6" s="79"/>
      <c r="I6" s="7" t="s">
        <v>530</v>
      </c>
    </row>
    <row r="7" spans="2:9" ht="16.5" customHeight="1">
      <c r="B7" s="79"/>
      <c r="C7" s="930" t="s">
        <v>561</v>
      </c>
      <c r="D7" s="81"/>
      <c r="E7" s="81"/>
      <c r="F7" s="81"/>
      <c r="G7" s="81"/>
      <c r="I7" s="7" t="s">
        <v>531</v>
      </c>
    </row>
    <row r="8" spans="2:9" ht="13.5" thickBot="1">
      <c r="B8" s="79"/>
      <c r="C8" s="79"/>
      <c r="D8" s="79"/>
      <c r="E8" s="79"/>
      <c r="F8" s="79"/>
      <c r="G8" s="79"/>
      <c r="I8" s="7" t="s">
        <v>532</v>
      </c>
    </row>
    <row r="9" spans="2:9" ht="31.5" customHeight="1" thickBot="1" thickTop="1">
      <c r="B9" s="79"/>
      <c r="C9" s="554" t="s">
        <v>444</v>
      </c>
      <c r="D9" s="556" t="s">
        <v>430</v>
      </c>
      <c r="E9" s="556" t="s">
        <v>429</v>
      </c>
      <c r="F9" s="555" t="s">
        <v>428</v>
      </c>
      <c r="G9" s="937"/>
      <c r="I9" s="7" t="s">
        <v>533</v>
      </c>
    </row>
    <row r="10" spans="2:9" ht="12.75">
      <c r="B10" s="79"/>
      <c r="C10" s="437"/>
      <c r="D10" s="559"/>
      <c r="E10" s="559"/>
      <c r="F10" s="447">
        <f>D10-E10</f>
        <v>0</v>
      </c>
      <c r="G10" s="933"/>
      <c r="I10" s="7" t="s">
        <v>537</v>
      </c>
    </row>
    <row r="11" spans="2:9" ht="12.75">
      <c r="B11" s="79"/>
      <c r="C11" s="439"/>
      <c r="D11" s="560"/>
      <c r="E11" s="560"/>
      <c r="F11" s="557">
        <f aca="true" t="shared" si="0" ref="F11:F30">D11-E11</f>
        <v>0</v>
      </c>
      <c r="G11" s="933"/>
      <c r="I11" s="7" t="s">
        <v>534</v>
      </c>
    </row>
    <row r="12" spans="2:9" ht="12.75">
      <c r="B12" s="79"/>
      <c r="C12" s="439"/>
      <c r="D12" s="560"/>
      <c r="E12" s="560"/>
      <c r="F12" s="557">
        <f t="shared" si="0"/>
        <v>0</v>
      </c>
      <c r="G12" s="933"/>
      <c r="I12" s="7" t="s">
        <v>535</v>
      </c>
    </row>
    <row r="13" spans="2:9" ht="12.75">
      <c r="B13" s="79"/>
      <c r="C13" s="439"/>
      <c r="D13" s="560"/>
      <c r="E13" s="560"/>
      <c r="F13" s="557">
        <f t="shared" si="0"/>
        <v>0</v>
      </c>
      <c r="G13" s="933"/>
      <c r="I13" s="7" t="s">
        <v>536</v>
      </c>
    </row>
    <row r="14" spans="2:9" ht="12.75">
      <c r="B14" s="79"/>
      <c r="C14" s="439"/>
      <c r="D14" s="560"/>
      <c r="E14" s="560"/>
      <c r="F14" s="557">
        <f t="shared" si="0"/>
        <v>0</v>
      </c>
      <c r="G14" s="933"/>
      <c r="I14" s="7" t="s">
        <v>552</v>
      </c>
    </row>
    <row r="15" spans="2:9" ht="12.75">
      <c r="B15" s="79"/>
      <c r="C15" s="439"/>
      <c r="D15" s="560"/>
      <c r="E15" s="560"/>
      <c r="F15" s="557">
        <f t="shared" si="0"/>
        <v>0</v>
      </c>
      <c r="G15" s="933"/>
      <c r="I15" s="7" t="s">
        <v>553</v>
      </c>
    </row>
    <row r="16" spans="2:9" ht="12.75">
      <c r="B16" s="79"/>
      <c r="C16" s="439"/>
      <c r="D16" s="560"/>
      <c r="E16" s="560"/>
      <c r="F16" s="557">
        <f t="shared" si="0"/>
        <v>0</v>
      </c>
      <c r="G16" s="933"/>
      <c r="I16" s="7" t="s">
        <v>554</v>
      </c>
    </row>
    <row r="17" spans="2:9" ht="12.75">
      <c r="B17" s="79"/>
      <c r="C17" s="439"/>
      <c r="D17" s="560"/>
      <c r="E17" s="560"/>
      <c r="F17" s="557">
        <f t="shared" si="0"/>
        <v>0</v>
      </c>
      <c r="G17" s="933"/>
      <c r="I17" s="7" t="s">
        <v>564</v>
      </c>
    </row>
    <row r="18" spans="2:9" ht="12.75">
      <c r="B18" s="79"/>
      <c r="C18" s="439"/>
      <c r="D18" s="560"/>
      <c r="E18" s="560"/>
      <c r="F18" s="557">
        <f t="shared" si="0"/>
        <v>0</v>
      </c>
      <c r="G18" s="933"/>
      <c r="I18" s="7" t="s">
        <v>565</v>
      </c>
    </row>
    <row r="19" spans="2:9" ht="12.75">
      <c r="B19" s="79"/>
      <c r="C19" s="439"/>
      <c r="D19" s="560"/>
      <c r="E19" s="560"/>
      <c r="F19" s="557">
        <f t="shared" si="0"/>
        <v>0</v>
      </c>
      <c r="G19" s="933"/>
      <c r="I19" s="7" t="s">
        <v>566</v>
      </c>
    </row>
    <row r="20" spans="2:9" ht="12.75">
      <c r="B20" s="79"/>
      <c r="C20" s="439"/>
      <c r="D20" s="560"/>
      <c r="E20" s="560"/>
      <c r="F20" s="557">
        <f t="shared" si="0"/>
        <v>0</v>
      </c>
      <c r="G20" s="933"/>
      <c r="I20" s="7" t="s">
        <v>117</v>
      </c>
    </row>
    <row r="21" spans="2:9" ht="12.75">
      <c r="B21" s="79"/>
      <c r="C21" s="439"/>
      <c r="D21" s="560"/>
      <c r="E21" s="560"/>
      <c r="F21" s="557">
        <f t="shared" si="0"/>
        <v>0</v>
      </c>
      <c r="G21" s="933"/>
      <c r="I21" s="7" t="s">
        <v>568</v>
      </c>
    </row>
    <row r="22" spans="2:9" ht="12.75">
      <c r="B22" s="79"/>
      <c r="C22" s="439"/>
      <c r="D22" s="560"/>
      <c r="E22" s="560"/>
      <c r="F22" s="557">
        <f t="shared" si="0"/>
        <v>0</v>
      </c>
      <c r="G22" s="933"/>
      <c r="I22" s="7" t="s">
        <v>569</v>
      </c>
    </row>
    <row r="23" spans="2:9" ht="12.75">
      <c r="B23" s="79"/>
      <c r="C23" s="439"/>
      <c r="D23" s="560"/>
      <c r="E23" s="560"/>
      <c r="F23" s="557">
        <f t="shared" si="0"/>
        <v>0</v>
      </c>
      <c r="G23" s="933"/>
      <c r="I23" s="7" t="s">
        <v>331</v>
      </c>
    </row>
    <row r="24" spans="2:9" ht="12.75">
      <c r="B24" s="79"/>
      <c r="C24" s="439"/>
      <c r="D24" s="560"/>
      <c r="E24" s="560"/>
      <c r="F24" s="557">
        <f t="shared" si="0"/>
        <v>0</v>
      </c>
      <c r="G24" s="933"/>
      <c r="I24" s="17"/>
    </row>
    <row r="25" spans="2:9" ht="12.75">
      <c r="B25" s="79"/>
      <c r="C25" s="439"/>
      <c r="D25" s="560"/>
      <c r="E25" s="560"/>
      <c r="F25" s="557">
        <f t="shared" si="0"/>
        <v>0</v>
      </c>
      <c r="G25" s="933"/>
      <c r="I25" s="17"/>
    </row>
    <row r="26" spans="2:9" ht="12.75">
      <c r="B26" s="79"/>
      <c r="C26" s="439"/>
      <c r="D26" s="560"/>
      <c r="E26" s="560"/>
      <c r="F26" s="557">
        <f t="shared" si="0"/>
        <v>0</v>
      </c>
      <c r="G26" s="933"/>
      <c r="I26" s="17"/>
    </row>
    <row r="27" spans="2:9" ht="12.75">
      <c r="B27" s="79"/>
      <c r="C27" s="439"/>
      <c r="D27" s="560"/>
      <c r="E27" s="560"/>
      <c r="F27" s="557">
        <f t="shared" si="0"/>
        <v>0</v>
      </c>
      <c r="G27" s="933"/>
      <c r="I27" s="17"/>
    </row>
    <row r="28" spans="2:9" ht="12.75">
      <c r="B28" s="79"/>
      <c r="C28" s="439"/>
      <c r="D28" s="560"/>
      <c r="E28" s="560"/>
      <c r="F28" s="557">
        <f t="shared" si="0"/>
        <v>0</v>
      </c>
      <c r="G28" s="933"/>
      <c r="I28" s="17"/>
    </row>
    <row r="29" spans="2:9" ht="12.75">
      <c r="B29" s="79"/>
      <c r="C29" s="439"/>
      <c r="D29" s="560"/>
      <c r="E29" s="560"/>
      <c r="F29" s="557">
        <f t="shared" si="0"/>
        <v>0</v>
      </c>
      <c r="G29" s="933"/>
      <c r="I29" s="17"/>
    </row>
    <row r="30" spans="2:9" ht="12.75">
      <c r="B30" s="79"/>
      <c r="C30" s="439"/>
      <c r="D30" s="560"/>
      <c r="E30" s="560"/>
      <c r="F30" s="557">
        <f t="shared" si="0"/>
        <v>0</v>
      </c>
      <c r="G30" s="933"/>
      <c r="I30" s="17"/>
    </row>
    <row r="31" spans="2:9" ht="13.5" thickBot="1">
      <c r="B31" s="79"/>
      <c r="C31" s="441"/>
      <c r="D31" s="567"/>
      <c r="E31" s="567"/>
      <c r="F31" s="446">
        <f>D31-E31</f>
        <v>0</v>
      </c>
      <c r="G31" s="933"/>
      <c r="I31" s="17"/>
    </row>
    <row r="32" spans="2:9" ht="13.5" thickBot="1">
      <c r="B32" s="79"/>
      <c r="C32" s="561"/>
      <c r="D32" s="562"/>
      <c r="E32" s="565" t="s">
        <v>433</v>
      </c>
      <c r="F32" s="563">
        <f>SUM(F10:F31)</f>
        <v>0</v>
      </c>
      <c r="G32" s="933"/>
      <c r="H32" s="78"/>
      <c r="I32" s="16"/>
    </row>
    <row r="33" spans="2:7" ht="14.25" thickBot="1" thickTop="1">
      <c r="B33" s="938"/>
      <c r="C33" s="939"/>
      <c r="D33" s="939"/>
      <c r="E33" s="939"/>
      <c r="F33" s="940"/>
      <c r="G33" s="940"/>
    </row>
    <row r="34" spans="2:8" s="82" customFormat="1" ht="31.5" thickBot="1" thickTop="1">
      <c r="B34" s="79"/>
      <c r="C34" s="554" t="s">
        <v>518</v>
      </c>
      <c r="D34" s="556" t="s">
        <v>431</v>
      </c>
      <c r="E34" s="556" t="s">
        <v>491</v>
      </c>
      <c r="F34" s="555" t="s">
        <v>432</v>
      </c>
      <c r="G34" s="937"/>
      <c r="H34" s="83"/>
    </row>
    <row r="35" spans="2:7" ht="12.75">
      <c r="B35" s="79"/>
      <c r="C35" s="437"/>
      <c r="D35" s="559"/>
      <c r="E35" s="559"/>
      <c r="F35" s="447">
        <f>D35-E35</f>
        <v>0</v>
      </c>
      <c r="G35" s="933"/>
    </row>
    <row r="36" spans="2:7" s="82" customFormat="1" ht="12.75">
      <c r="B36" s="79"/>
      <c r="C36" s="439"/>
      <c r="D36" s="560"/>
      <c r="E36" s="560"/>
      <c r="F36" s="557">
        <f aca="true" t="shared" si="1" ref="F36:F41">D36-E36</f>
        <v>0</v>
      </c>
      <c r="G36" s="933"/>
    </row>
    <row r="37" spans="2:7" ht="12.75">
      <c r="B37" s="79"/>
      <c r="C37" s="439"/>
      <c r="D37" s="560"/>
      <c r="E37" s="560"/>
      <c r="F37" s="557">
        <f t="shared" si="1"/>
        <v>0</v>
      </c>
      <c r="G37" s="933"/>
    </row>
    <row r="38" spans="2:7" ht="12.75">
      <c r="B38" s="79"/>
      <c r="C38" s="439"/>
      <c r="D38" s="560"/>
      <c r="E38" s="560"/>
      <c r="F38" s="557">
        <f t="shared" si="1"/>
        <v>0</v>
      </c>
      <c r="G38" s="933"/>
    </row>
    <row r="39" spans="2:7" ht="12.75">
      <c r="B39" s="79"/>
      <c r="C39" s="439"/>
      <c r="D39" s="560"/>
      <c r="E39" s="560"/>
      <c r="F39" s="557">
        <f t="shared" si="1"/>
        <v>0</v>
      </c>
      <c r="G39" s="933"/>
    </row>
    <row r="40" spans="2:7" ht="12.75">
      <c r="B40" s="79"/>
      <c r="C40" s="439"/>
      <c r="D40" s="560"/>
      <c r="E40" s="560"/>
      <c r="F40" s="557">
        <f t="shared" si="1"/>
        <v>0</v>
      </c>
      <c r="G40" s="933"/>
    </row>
    <row r="41" spans="2:7" ht="13.5" thickBot="1">
      <c r="B41" s="79"/>
      <c r="C41" s="441"/>
      <c r="D41" s="558"/>
      <c r="E41" s="558"/>
      <c r="F41" s="446">
        <f t="shared" si="1"/>
        <v>0</v>
      </c>
      <c r="G41" s="933"/>
    </row>
    <row r="42" spans="2:7" ht="13.5" thickBot="1">
      <c r="B42" s="79"/>
      <c r="C42" s="544" t="s">
        <v>436</v>
      </c>
      <c r="D42" s="564">
        <f>SUM(D35:D41)</f>
        <v>0</v>
      </c>
      <c r="E42" s="564">
        <f>SUM(E35:E41)</f>
        <v>0</v>
      </c>
      <c r="F42" s="563">
        <f>SUM(F35:F41)</f>
        <v>0</v>
      </c>
      <c r="G42" s="933"/>
    </row>
    <row r="43" spans="2:7" ht="14.25" thickBot="1" thickTop="1">
      <c r="B43" s="938"/>
      <c r="C43" s="939"/>
      <c r="D43" s="939"/>
      <c r="E43" s="939"/>
      <c r="F43" s="940"/>
      <c r="G43" s="940"/>
    </row>
    <row r="44" spans="2:7" ht="17.25" thickBot="1" thickTop="1">
      <c r="B44" s="79"/>
      <c r="C44" s="1349" t="s">
        <v>446</v>
      </c>
      <c r="D44" s="1350"/>
      <c r="E44" s="1351"/>
      <c r="F44" s="444" t="s">
        <v>75</v>
      </c>
      <c r="G44" s="937"/>
    </row>
    <row r="45" spans="2:8" ht="12.75">
      <c r="B45" s="938"/>
      <c r="C45" s="1352"/>
      <c r="D45" s="1353"/>
      <c r="E45" s="1354"/>
      <c r="F45" s="440"/>
      <c r="G45" s="940"/>
      <c r="H45" s="78"/>
    </row>
    <row r="46" spans="2:7" ht="12.75">
      <c r="B46" s="938"/>
      <c r="C46" s="1355"/>
      <c r="D46" s="1356"/>
      <c r="E46" s="1357"/>
      <c r="F46" s="440"/>
      <c r="G46" s="940"/>
    </row>
    <row r="47" spans="2:7" ht="12.75">
      <c r="B47" s="79"/>
      <c r="C47" s="1355"/>
      <c r="D47" s="1356"/>
      <c r="E47" s="1357"/>
      <c r="F47" s="440"/>
      <c r="G47" s="933"/>
    </row>
    <row r="48" spans="2:7" ht="12.75">
      <c r="B48" s="79"/>
      <c r="C48" s="1355"/>
      <c r="D48" s="1356"/>
      <c r="E48" s="1357"/>
      <c r="F48" s="440"/>
      <c r="G48" s="933"/>
    </row>
    <row r="49" spans="2:7" ht="12.75">
      <c r="B49" s="79"/>
      <c r="C49" s="1355"/>
      <c r="D49" s="1356"/>
      <c r="E49" s="1357"/>
      <c r="F49" s="440"/>
      <c r="G49" s="933"/>
    </row>
    <row r="50" spans="2:7" ht="12.75">
      <c r="B50" s="79"/>
      <c r="C50" s="1355"/>
      <c r="D50" s="1356"/>
      <c r="E50" s="1357"/>
      <c r="F50" s="440"/>
      <c r="G50" s="933"/>
    </row>
    <row r="51" spans="2:7" ht="13.5" thickBot="1">
      <c r="B51" s="79"/>
      <c r="C51" s="1358"/>
      <c r="D51" s="1359"/>
      <c r="E51" s="1360"/>
      <c r="F51" s="448"/>
      <c r="G51" s="933"/>
    </row>
    <row r="52" spans="2:7" ht="13.5" thickBot="1">
      <c r="B52" s="79"/>
      <c r="C52" s="561"/>
      <c r="D52" s="562"/>
      <c r="E52" s="565" t="s">
        <v>437</v>
      </c>
      <c r="F52" s="563">
        <f>SUM(F45:F51)</f>
        <v>0</v>
      </c>
      <c r="G52" s="933"/>
    </row>
    <row r="53" spans="2:7" ht="13.5" thickTop="1">
      <c r="B53" s="79"/>
      <c r="C53" s="183" t="s">
        <v>59</v>
      </c>
      <c r="D53" s="81"/>
      <c r="E53" s="81"/>
      <c r="F53" s="81"/>
      <c r="G53" s="933"/>
    </row>
    <row r="54" spans="2:7" ht="12.75">
      <c r="B54" s="79"/>
      <c r="C54" s="80" t="s">
        <v>120</v>
      </c>
      <c r="D54" s="81"/>
      <c r="E54" s="81"/>
      <c r="F54" s="81"/>
      <c r="G54" s="933"/>
    </row>
  </sheetData>
  <sheetProtection password="CCA4" sheet="1" objects="1" scenarios="1" selectLockedCells="1"/>
  <mergeCells count="9">
    <mergeCell ref="C51:E51"/>
    <mergeCell ref="C47:E47"/>
    <mergeCell ref="C49:E49"/>
    <mergeCell ref="C48:E48"/>
    <mergeCell ref="C50:E50"/>
    <mergeCell ref="C5:F5"/>
    <mergeCell ref="C44:E44"/>
    <mergeCell ref="C45:E45"/>
    <mergeCell ref="C46:E46"/>
  </mergeCells>
  <conditionalFormatting sqref="F45:F51 F35:F41 F10:F31">
    <cfRule type="cellIs" priority="1" dxfId="2" operator="lessThan" stopIfTrue="1">
      <formula>0</formula>
    </cfRule>
  </conditionalFormatting>
  <dataValidations count="1">
    <dataValidation type="decimal" operator="greaterThanOrEqual" allowBlank="1" showInputMessage="1" showErrorMessage="1" error="Enter a dollar amount." sqref="F45:F51 F10:F31 F35:F41">
      <formula1>-999999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1:I56"/>
  <sheetViews>
    <sheetView showGridLines="0" showRowColHeaders="0" defaultGridColor="0" colorId="8" workbookViewId="0" topLeftCell="A1">
      <selection activeCell="I23" sqref="I23:I24"/>
    </sheetView>
  </sheetViews>
  <sheetFormatPr defaultColWidth="9.33203125" defaultRowHeight="12.75"/>
  <cols>
    <col min="1" max="2" width="3.83203125" style="84" customWidth="1"/>
    <col min="3" max="3" width="4.83203125" style="84" customWidth="1"/>
    <col min="4" max="4" width="47.16015625" style="84" customWidth="1"/>
    <col min="5" max="5" width="38.83203125" style="84" customWidth="1"/>
    <col min="6" max="6" width="15.83203125" style="84" customWidth="1"/>
    <col min="7" max="7" width="4.5" style="84" customWidth="1"/>
    <col min="8" max="8" width="9.33203125" style="84" customWidth="1"/>
    <col min="9" max="9" width="29" style="84" bestFit="1" customWidth="1"/>
    <col min="10" max="16384" width="9.33203125" style="84" customWidth="1"/>
  </cols>
  <sheetData>
    <row r="1" spans="1:9" ht="12.75">
      <c r="A1" s="136"/>
      <c r="I1" s="7" t="s">
        <v>526</v>
      </c>
    </row>
    <row r="2" spans="2:9" s="85" customFormat="1" ht="12.75">
      <c r="B2" s="154"/>
      <c r="C2" s="600" t="str">
        <f>Contents!B50</f>
        <v>Version: AS XLI 1.2 MEDIUM locked</v>
      </c>
      <c r="D2" s="154"/>
      <c r="E2" s="154"/>
      <c r="F2" s="154"/>
      <c r="G2" s="154"/>
      <c r="I2" s="7" t="s">
        <v>525</v>
      </c>
    </row>
    <row r="3" spans="2:9" s="86" customFormat="1" ht="12.75">
      <c r="B3" s="942"/>
      <c r="C3" s="942"/>
      <c r="D3" s="943" t="s">
        <v>17</v>
      </c>
      <c r="E3" s="943"/>
      <c r="F3" s="943"/>
      <c r="G3" s="87"/>
      <c r="H3" s="84"/>
      <c r="I3" s="7" t="s">
        <v>527</v>
      </c>
    </row>
    <row r="4" spans="2:9" ht="12.75">
      <c r="B4" s="87"/>
      <c r="C4" s="87"/>
      <c r="D4" s="87"/>
      <c r="E4" s="87"/>
      <c r="F4" s="87"/>
      <c r="G4" s="87"/>
      <c r="I4" s="7" t="s">
        <v>528</v>
      </c>
    </row>
    <row r="5" spans="2:9" ht="12.75">
      <c r="B5" s="87"/>
      <c r="C5" s="87"/>
      <c r="D5" s="1361" t="str">
        <f>Contents!B49</f>
        <v>Branch:                                                                           Period:               to                 .</v>
      </c>
      <c r="E5" s="1361"/>
      <c r="F5" s="1361"/>
      <c r="G5" s="87"/>
      <c r="I5" s="7" t="s">
        <v>529</v>
      </c>
    </row>
    <row r="6" spans="2:9" s="85" customFormat="1" ht="12.75">
      <c r="B6" s="154"/>
      <c r="C6" s="154"/>
      <c r="D6" s="154"/>
      <c r="E6" s="154"/>
      <c r="F6" s="154"/>
      <c r="G6" s="154"/>
      <c r="I6" s="7" t="s">
        <v>530</v>
      </c>
    </row>
    <row r="7" spans="2:9" ht="18.75">
      <c r="B7" s="87"/>
      <c r="C7" s="1362" t="s">
        <v>562</v>
      </c>
      <c r="D7" s="1363"/>
      <c r="E7" s="1363"/>
      <c r="F7" s="1363"/>
      <c r="G7" s="87"/>
      <c r="I7" s="7" t="s">
        <v>531</v>
      </c>
    </row>
    <row r="8" spans="2:9" s="85" customFormat="1" ht="13.5" thickBot="1">
      <c r="B8" s="154"/>
      <c r="C8" s="154" t="s">
        <v>461</v>
      </c>
      <c r="D8" s="154"/>
      <c r="E8" s="154"/>
      <c r="F8" s="154"/>
      <c r="G8" s="154"/>
      <c r="I8" s="7" t="s">
        <v>532</v>
      </c>
    </row>
    <row r="9" spans="2:9" ht="13.5" customHeight="1" thickTop="1">
      <c r="B9" s="87"/>
      <c r="C9" s="1364" t="s">
        <v>258</v>
      </c>
      <c r="D9" s="1366" t="s">
        <v>412</v>
      </c>
      <c r="E9" s="1367"/>
      <c r="F9" s="1370" t="s">
        <v>75</v>
      </c>
      <c r="G9" s="87"/>
      <c r="I9" s="7" t="s">
        <v>533</v>
      </c>
    </row>
    <row r="10" spans="2:9" ht="13.5" customHeight="1" thickBot="1">
      <c r="B10" s="87"/>
      <c r="C10" s="1365"/>
      <c r="D10" s="1368" t="s">
        <v>401</v>
      </c>
      <c r="E10" s="1369"/>
      <c r="F10" s="1371"/>
      <c r="G10" s="87"/>
      <c r="I10" s="7" t="s">
        <v>537</v>
      </c>
    </row>
    <row r="11" spans="2:9" ht="12.75">
      <c r="B11" s="87"/>
      <c r="C11" s="480"/>
      <c r="D11" s="1372"/>
      <c r="E11" s="1373"/>
      <c r="F11" s="472"/>
      <c r="G11" s="87"/>
      <c r="I11" s="7" t="s">
        <v>534</v>
      </c>
    </row>
    <row r="12" spans="2:9" ht="12.75">
      <c r="B12" s="87"/>
      <c r="C12" s="480"/>
      <c r="D12" s="1374"/>
      <c r="E12" s="1374"/>
      <c r="F12" s="474"/>
      <c r="G12" s="87"/>
      <c r="I12" s="7" t="s">
        <v>535</v>
      </c>
    </row>
    <row r="13" spans="2:9" ht="12.75">
      <c r="B13" s="87"/>
      <c r="C13" s="480"/>
      <c r="D13" s="1375"/>
      <c r="E13" s="1374"/>
      <c r="F13" s="474"/>
      <c r="G13" s="87"/>
      <c r="I13" s="7" t="s">
        <v>536</v>
      </c>
    </row>
    <row r="14" spans="2:9" ht="12.75">
      <c r="B14" s="87"/>
      <c r="C14" s="480"/>
      <c r="D14" s="1375"/>
      <c r="E14" s="1374"/>
      <c r="F14" s="474"/>
      <c r="G14" s="87"/>
      <c r="I14" s="7" t="s">
        <v>552</v>
      </c>
    </row>
    <row r="15" spans="2:9" ht="12.75">
      <c r="B15" s="87"/>
      <c r="C15" s="480"/>
      <c r="D15" s="1375"/>
      <c r="E15" s="1374"/>
      <c r="F15" s="474"/>
      <c r="G15" s="87"/>
      <c r="I15" s="7" t="s">
        <v>553</v>
      </c>
    </row>
    <row r="16" spans="2:9" ht="12.75">
      <c r="B16" s="87"/>
      <c r="C16" s="480"/>
      <c r="D16" s="1375"/>
      <c r="E16" s="1374"/>
      <c r="F16" s="474"/>
      <c r="G16" s="87"/>
      <c r="I16" s="7" t="s">
        <v>554</v>
      </c>
    </row>
    <row r="17" spans="2:9" ht="12.75">
      <c r="B17" s="87"/>
      <c r="C17" s="480"/>
      <c r="D17" s="1375"/>
      <c r="E17" s="1374"/>
      <c r="F17" s="474"/>
      <c r="G17" s="87"/>
      <c r="I17" s="7" t="s">
        <v>564</v>
      </c>
    </row>
    <row r="18" spans="2:9" ht="12.75">
      <c r="B18" s="87"/>
      <c r="C18" s="480"/>
      <c r="D18" s="1375"/>
      <c r="E18" s="1374"/>
      <c r="F18" s="474"/>
      <c r="G18" s="87"/>
      <c r="I18" s="7" t="s">
        <v>565</v>
      </c>
    </row>
    <row r="19" spans="2:9" ht="12.75">
      <c r="B19" s="87"/>
      <c r="C19" s="480"/>
      <c r="D19" s="1375"/>
      <c r="E19" s="1374"/>
      <c r="F19" s="474"/>
      <c r="G19" s="87"/>
      <c r="I19" s="7" t="s">
        <v>566</v>
      </c>
    </row>
    <row r="20" spans="2:9" ht="12.75">
      <c r="B20" s="87"/>
      <c r="C20" s="480"/>
      <c r="D20" s="1375"/>
      <c r="E20" s="1375"/>
      <c r="F20" s="474"/>
      <c r="G20" s="87"/>
      <c r="I20" s="7" t="s">
        <v>117</v>
      </c>
    </row>
    <row r="21" spans="2:9" s="85" customFormat="1" ht="13.5" thickBot="1">
      <c r="B21" s="87"/>
      <c r="C21" s="480"/>
      <c r="D21" s="1380"/>
      <c r="E21" s="1381"/>
      <c r="F21" s="472"/>
      <c r="G21" s="87"/>
      <c r="I21" s="7" t="s">
        <v>568</v>
      </c>
    </row>
    <row r="22" spans="2:9" ht="13.5" thickBot="1">
      <c r="B22" s="87"/>
      <c r="C22" s="534"/>
      <c r="D22" s="535"/>
      <c r="E22" s="565" t="s">
        <v>438</v>
      </c>
      <c r="F22" s="536">
        <f>SUM(F11:F21)</f>
        <v>0</v>
      </c>
      <c r="G22" s="87"/>
      <c r="I22" s="7" t="s">
        <v>569</v>
      </c>
    </row>
    <row r="23" spans="2:9" ht="14.25" thickBot="1" thickTop="1">
      <c r="B23" s="87"/>
      <c r="C23" s="154"/>
      <c r="D23" s="154"/>
      <c r="E23" s="154"/>
      <c r="F23" s="154"/>
      <c r="G23" s="87"/>
      <c r="I23" s="7" t="s">
        <v>331</v>
      </c>
    </row>
    <row r="24" spans="2:9" ht="13.5" thickTop="1">
      <c r="B24" s="87"/>
      <c r="C24" s="1364" t="s">
        <v>258</v>
      </c>
      <c r="D24" s="944" t="s">
        <v>413</v>
      </c>
      <c r="E24" s="1377" t="s">
        <v>79</v>
      </c>
      <c r="F24" s="1370" t="s">
        <v>75</v>
      </c>
      <c r="G24" s="87"/>
      <c r="I24" s="17"/>
    </row>
    <row r="25" spans="2:9" ht="13.5" thickBot="1">
      <c r="B25" s="87"/>
      <c r="C25" s="1365"/>
      <c r="D25" s="945" t="s">
        <v>81</v>
      </c>
      <c r="E25" s="1378"/>
      <c r="F25" s="1371"/>
      <c r="G25" s="87"/>
      <c r="I25" s="17"/>
    </row>
    <row r="26" spans="2:9" ht="12.75">
      <c r="B26" s="87"/>
      <c r="C26" s="479"/>
      <c r="D26" s="252"/>
      <c r="E26" s="524"/>
      <c r="F26" s="472"/>
      <c r="G26" s="87"/>
      <c r="I26" s="17"/>
    </row>
    <row r="27" spans="2:9" ht="12.75">
      <c r="B27" s="87"/>
      <c r="C27" s="480"/>
      <c r="D27" s="153"/>
      <c r="E27" s="523"/>
      <c r="F27" s="474"/>
      <c r="G27" s="87"/>
      <c r="I27" s="17"/>
    </row>
    <row r="28" spans="2:9" ht="12.75">
      <c r="B28" s="87"/>
      <c r="C28" s="480"/>
      <c r="D28" s="153"/>
      <c r="E28" s="523"/>
      <c r="F28" s="474"/>
      <c r="G28" s="87"/>
      <c r="I28" s="17"/>
    </row>
    <row r="29" spans="2:9" ht="12.75">
      <c r="B29" s="87"/>
      <c r="C29" s="480"/>
      <c r="D29" s="153"/>
      <c r="E29" s="523"/>
      <c r="F29" s="474"/>
      <c r="G29" s="87"/>
      <c r="I29" s="17"/>
    </row>
    <row r="30" spans="2:9" ht="12.75">
      <c r="B30" s="87"/>
      <c r="C30" s="480"/>
      <c r="D30" s="153"/>
      <c r="E30" s="523"/>
      <c r="F30" s="474"/>
      <c r="G30" s="87"/>
      <c r="I30" s="17"/>
    </row>
    <row r="31" spans="2:9" ht="12.75">
      <c r="B31" s="87"/>
      <c r="C31" s="480"/>
      <c r="D31" s="153"/>
      <c r="E31" s="523"/>
      <c r="F31" s="474"/>
      <c r="G31" s="87"/>
      <c r="I31" s="17"/>
    </row>
    <row r="32" spans="2:9" ht="12.75">
      <c r="B32" s="87"/>
      <c r="C32" s="480"/>
      <c r="D32" s="153"/>
      <c r="E32" s="523"/>
      <c r="F32" s="474"/>
      <c r="G32" s="87"/>
      <c r="I32" s="16"/>
    </row>
    <row r="33" spans="2:7" ht="12.75">
      <c r="B33" s="87"/>
      <c r="C33" s="480"/>
      <c r="D33" s="153"/>
      <c r="E33" s="523"/>
      <c r="F33" s="474"/>
      <c r="G33" s="87"/>
    </row>
    <row r="34" spans="2:7" ht="12.75">
      <c r="B34" s="87"/>
      <c r="C34" s="480"/>
      <c r="D34" s="153"/>
      <c r="E34" s="523"/>
      <c r="F34" s="474"/>
      <c r="G34" s="87"/>
    </row>
    <row r="35" spans="2:7" ht="12.75">
      <c r="B35" s="87"/>
      <c r="C35" s="480"/>
      <c r="D35" s="153"/>
      <c r="E35" s="523"/>
      <c r="F35" s="474"/>
      <c r="G35" s="87"/>
    </row>
    <row r="36" spans="2:7" ht="12.75">
      <c r="B36" s="87"/>
      <c r="C36" s="480"/>
      <c r="D36" s="153"/>
      <c r="E36" s="523"/>
      <c r="F36" s="474"/>
      <c r="G36" s="87"/>
    </row>
    <row r="37" spans="2:7" s="85" customFormat="1" ht="13.5" thickBot="1">
      <c r="B37" s="87"/>
      <c r="C37" s="480"/>
      <c r="D37" s="252"/>
      <c r="E37" s="526"/>
      <c r="F37" s="472"/>
      <c r="G37" s="87"/>
    </row>
    <row r="38" spans="2:7" ht="13.5" customHeight="1" thickBot="1">
      <c r="B38" s="87"/>
      <c r="C38" s="534"/>
      <c r="D38" s="535"/>
      <c r="E38" s="565" t="s">
        <v>439</v>
      </c>
      <c r="F38" s="536">
        <f>SUM(F26:F37)</f>
        <v>0</v>
      </c>
      <c r="G38" s="87"/>
    </row>
    <row r="39" spans="2:7" ht="14.25" thickBot="1" thickTop="1">
      <c r="B39" s="87"/>
      <c r="C39" s="154"/>
      <c r="D39" s="154"/>
      <c r="E39" s="154"/>
      <c r="F39" s="154"/>
      <c r="G39" s="87"/>
    </row>
    <row r="40" spans="2:9" ht="13.5" thickTop="1">
      <c r="B40" s="87"/>
      <c r="C40" s="1364" t="s">
        <v>258</v>
      </c>
      <c r="D40" s="944" t="s">
        <v>414</v>
      </c>
      <c r="E40" s="1376" t="s">
        <v>399</v>
      </c>
      <c r="F40" s="1370" t="s">
        <v>75</v>
      </c>
      <c r="G40" s="87"/>
      <c r="I40" s="941"/>
    </row>
    <row r="41" spans="2:9" ht="13.5" thickBot="1">
      <c r="B41" s="87"/>
      <c r="C41" s="1365"/>
      <c r="D41" s="945" t="s">
        <v>81</v>
      </c>
      <c r="E41" s="1282"/>
      <c r="F41" s="1379"/>
      <c r="G41" s="87"/>
      <c r="I41" s="941" t="s">
        <v>205</v>
      </c>
    </row>
    <row r="42" spans="2:9" ht="12.75">
      <c r="B42" s="87"/>
      <c r="C42" s="480"/>
      <c r="D42" s="527"/>
      <c r="E42" s="524"/>
      <c r="F42" s="472"/>
      <c r="G42" s="87"/>
      <c r="I42" s="941" t="s">
        <v>206</v>
      </c>
    </row>
    <row r="43" spans="2:9" ht="12.75">
      <c r="B43" s="87"/>
      <c r="C43" s="480"/>
      <c r="D43" s="524"/>
      <c r="E43" s="524"/>
      <c r="F43" s="474"/>
      <c r="G43" s="87"/>
      <c r="I43" s="941" t="s">
        <v>259</v>
      </c>
    </row>
    <row r="44" spans="2:9" ht="12.75">
      <c r="B44" s="87"/>
      <c r="C44" s="480"/>
      <c r="D44" s="153"/>
      <c r="E44" s="523"/>
      <c r="F44" s="474"/>
      <c r="G44" s="87"/>
      <c r="I44" s="941"/>
    </row>
    <row r="45" spans="2:7" ht="12.75">
      <c r="B45" s="87"/>
      <c r="C45" s="480"/>
      <c r="D45" s="153"/>
      <c r="E45" s="523"/>
      <c r="F45" s="474"/>
      <c r="G45" s="87"/>
    </row>
    <row r="46" spans="2:7" ht="12.75">
      <c r="B46" s="87"/>
      <c r="C46" s="480"/>
      <c r="D46" s="153"/>
      <c r="E46" s="523"/>
      <c r="F46" s="474"/>
      <c r="G46" s="87"/>
    </row>
    <row r="47" spans="2:7" ht="12.75">
      <c r="B47" s="87"/>
      <c r="C47" s="480"/>
      <c r="D47" s="153"/>
      <c r="E47" s="523"/>
      <c r="F47" s="474"/>
      <c r="G47" s="87"/>
    </row>
    <row r="48" spans="2:7" ht="12.75">
      <c r="B48" s="87"/>
      <c r="C48" s="480"/>
      <c r="D48" s="153"/>
      <c r="E48" s="523"/>
      <c r="F48" s="474"/>
      <c r="G48" s="87"/>
    </row>
    <row r="49" spans="2:7" ht="12.75">
      <c r="B49" s="87"/>
      <c r="C49" s="480"/>
      <c r="D49" s="153"/>
      <c r="E49" s="523"/>
      <c r="F49" s="474"/>
      <c r="G49" s="87"/>
    </row>
    <row r="50" spans="2:7" ht="12.75">
      <c r="B50" s="87"/>
      <c r="C50" s="480"/>
      <c r="D50" s="153"/>
      <c r="E50" s="523"/>
      <c r="F50" s="474"/>
      <c r="G50" s="87"/>
    </row>
    <row r="51" spans="2:7" ht="12.75">
      <c r="B51" s="87"/>
      <c r="C51" s="480"/>
      <c r="D51" s="153"/>
      <c r="E51" s="523"/>
      <c r="F51" s="474"/>
      <c r="G51" s="87"/>
    </row>
    <row r="52" spans="2:7" ht="12.75">
      <c r="B52" s="87"/>
      <c r="C52" s="480"/>
      <c r="D52" s="153"/>
      <c r="E52" s="523"/>
      <c r="F52" s="474"/>
      <c r="G52" s="87"/>
    </row>
    <row r="53" spans="2:7" ht="13.5" thickBot="1">
      <c r="B53" s="87"/>
      <c r="C53" s="480"/>
      <c r="D53" s="525"/>
      <c r="E53" s="526"/>
      <c r="F53" s="472"/>
      <c r="G53" s="87"/>
    </row>
    <row r="54" spans="2:7" ht="13.5" thickBot="1">
      <c r="B54" s="87"/>
      <c r="C54" s="534"/>
      <c r="D54" s="535"/>
      <c r="E54" s="565" t="s">
        <v>440</v>
      </c>
      <c r="F54" s="536">
        <f>SUM(F42:F53)</f>
        <v>0</v>
      </c>
      <c r="G54" s="87"/>
    </row>
    <row r="55" spans="2:7" ht="13.5" thickTop="1">
      <c r="B55" s="87"/>
      <c r="C55" s="87"/>
      <c r="D55" s="155" t="s">
        <v>59</v>
      </c>
      <c r="E55" s="89"/>
      <c r="F55" s="89"/>
      <c r="G55" s="87"/>
    </row>
    <row r="56" spans="2:7" ht="12.75">
      <c r="B56" s="87"/>
      <c r="C56" s="87"/>
      <c r="D56" s="88" t="s">
        <v>370</v>
      </c>
      <c r="E56" s="89"/>
      <c r="F56" s="89"/>
      <c r="G56" s="87"/>
    </row>
  </sheetData>
  <sheetProtection password="CCA4" sheet="1" objects="1" scenarios="1" selectLockedCells="1"/>
  <mergeCells count="23">
    <mergeCell ref="F24:F25"/>
    <mergeCell ref="F40:F41"/>
    <mergeCell ref="D14:E14"/>
    <mergeCell ref="D15:E15"/>
    <mergeCell ref="D16:E16"/>
    <mergeCell ref="D20:E20"/>
    <mergeCell ref="D21:E21"/>
    <mergeCell ref="C40:C41"/>
    <mergeCell ref="D11:E11"/>
    <mergeCell ref="D12:E12"/>
    <mergeCell ref="D13:E13"/>
    <mergeCell ref="D17:E17"/>
    <mergeCell ref="D18:E18"/>
    <mergeCell ref="D19:E19"/>
    <mergeCell ref="E40:E41"/>
    <mergeCell ref="C24:C25"/>
    <mergeCell ref="E24:E25"/>
    <mergeCell ref="D5:F5"/>
    <mergeCell ref="C7:F7"/>
    <mergeCell ref="C9:C10"/>
    <mergeCell ref="D9:E9"/>
    <mergeCell ref="D10:E10"/>
    <mergeCell ref="F9:F10"/>
  </mergeCells>
  <conditionalFormatting sqref="F11:F21 F26:F37 F42:F53">
    <cfRule type="cellIs" priority="1" dxfId="2" operator="lessThan" stopIfTrue="1">
      <formula>0</formula>
    </cfRule>
  </conditionalFormatting>
  <dataValidations count="2">
    <dataValidation type="decimal" operator="greaterThanOrEqual" allowBlank="1" showInputMessage="1" showErrorMessage="1" error="Enter a dollar amount." sqref="F11:F21 F42:F53 F26:F37">
      <formula1>-99999999</formula1>
    </dataValidation>
    <dataValidation type="list" allowBlank="1" showInputMessage="1" showErrorMessage="1" error="Use the drop down box." sqref="C26:C37 C11:C21 C42:C53">
      <formula1>$I$41:$I$43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2">
    <pageSetUpPr fitToPage="1"/>
  </sheetPr>
  <dimension ref="A1:I56"/>
  <sheetViews>
    <sheetView showGridLines="0" showRowColHeaders="0" defaultGridColor="0" colorId="8" workbookViewId="0" topLeftCell="A1">
      <selection activeCell="I23" sqref="I23:I24"/>
    </sheetView>
  </sheetViews>
  <sheetFormatPr defaultColWidth="9.33203125" defaultRowHeight="12.75"/>
  <cols>
    <col min="1" max="2" width="3.83203125" style="84" customWidth="1"/>
    <col min="3" max="3" width="4.16015625" style="84" customWidth="1"/>
    <col min="4" max="4" width="60.83203125" style="84" customWidth="1"/>
    <col min="5" max="5" width="25.83203125" style="84" customWidth="1"/>
    <col min="6" max="6" width="15.83203125" style="84" customWidth="1"/>
    <col min="7" max="7" width="4.5" style="84" customWidth="1"/>
    <col min="8" max="8" width="9.33203125" style="84" customWidth="1"/>
    <col min="9" max="9" width="29" style="84" bestFit="1" customWidth="1"/>
    <col min="10" max="16384" width="9.33203125" style="84" customWidth="1"/>
  </cols>
  <sheetData>
    <row r="1" spans="1:9" ht="12.75">
      <c r="A1" s="136"/>
      <c r="I1" s="7" t="s">
        <v>526</v>
      </c>
    </row>
    <row r="2" spans="2:9" ht="12.75">
      <c r="B2" s="87"/>
      <c r="C2" s="600" t="str">
        <f>Contents!B50</f>
        <v>Version: AS XLI 1.2 MEDIUM locked</v>
      </c>
      <c r="D2" s="946"/>
      <c r="E2" s="87"/>
      <c r="F2" s="87"/>
      <c r="G2" s="87"/>
      <c r="I2" s="7" t="s">
        <v>525</v>
      </c>
    </row>
    <row r="3" spans="2:9" s="86" customFormat="1" ht="12.75">
      <c r="B3" s="942"/>
      <c r="C3" s="942"/>
      <c r="D3" s="943" t="s">
        <v>17</v>
      </c>
      <c r="E3" s="943"/>
      <c r="F3" s="943"/>
      <c r="G3" s="87"/>
      <c r="H3" s="84"/>
      <c r="I3" s="7" t="s">
        <v>527</v>
      </c>
    </row>
    <row r="4" spans="2:9" ht="12.75">
      <c r="B4" s="87"/>
      <c r="C4" s="87"/>
      <c r="D4" s="87"/>
      <c r="E4" s="87"/>
      <c r="F4" s="87"/>
      <c r="G4" s="87"/>
      <c r="I4" s="7" t="s">
        <v>528</v>
      </c>
    </row>
    <row r="5" spans="2:9" ht="12.75">
      <c r="B5" s="87"/>
      <c r="C5" s="87"/>
      <c r="D5" s="1361" t="str">
        <f>Contents!B49</f>
        <v>Branch:                                                                           Period:               to                 .</v>
      </c>
      <c r="E5" s="1361"/>
      <c r="F5" s="1361"/>
      <c r="G5" s="87"/>
      <c r="I5" s="7" t="s">
        <v>529</v>
      </c>
    </row>
    <row r="6" spans="2:9" s="85" customFormat="1" ht="12.75">
      <c r="B6" s="154"/>
      <c r="C6" s="154"/>
      <c r="D6" s="154"/>
      <c r="E6" s="154"/>
      <c r="F6" s="154"/>
      <c r="G6" s="154"/>
      <c r="I6" s="7" t="s">
        <v>530</v>
      </c>
    </row>
    <row r="7" spans="2:9" ht="18.75">
      <c r="B7" s="87"/>
      <c r="C7" s="1362" t="s">
        <v>563</v>
      </c>
      <c r="D7" s="1363"/>
      <c r="E7" s="1363"/>
      <c r="F7" s="1363"/>
      <c r="G7" s="87"/>
      <c r="I7" s="7" t="s">
        <v>531</v>
      </c>
    </row>
    <row r="8" spans="2:9" s="85" customFormat="1" ht="13.5" thickBot="1">
      <c r="B8" s="154"/>
      <c r="C8" s="154"/>
      <c r="D8" s="154"/>
      <c r="E8" s="154"/>
      <c r="F8" s="154"/>
      <c r="G8" s="154"/>
      <c r="I8" s="7" t="s">
        <v>532</v>
      </c>
    </row>
    <row r="9" spans="2:9" ht="13.5" thickTop="1">
      <c r="B9" s="87"/>
      <c r="C9" s="1387"/>
      <c r="D9" s="1389" t="s">
        <v>415</v>
      </c>
      <c r="E9" s="1390"/>
      <c r="F9" s="1370" t="s">
        <v>75</v>
      </c>
      <c r="G9" s="87"/>
      <c r="I9" s="7" t="s">
        <v>533</v>
      </c>
    </row>
    <row r="10" spans="2:9" ht="13.5" thickBot="1">
      <c r="B10" s="87"/>
      <c r="C10" s="1388"/>
      <c r="D10" s="1391" t="s">
        <v>81</v>
      </c>
      <c r="E10" s="1392"/>
      <c r="F10" s="1393"/>
      <c r="G10" s="87"/>
      <c r="I10" s="7" t="s">
        <v>537</v>
      </c>
    </row>
    <row r="11" spans="2:9" ht="12.75">
      <c r="B11" s="87"/>
      <c r="C11" s="471" t="s">
        <v>206</v>
      </c>
      <c r="D11" s="1372"/>
      <c r="E11" s="1373"/>
      <c r="F11" s="472"/>
      <c r="G11" s="87"/>
      <c r="I11" s="7" t="s">
        <v>534</v>
      </c>
    </row>
    <row r="12" spans="2:9" ht="12.75">
      <c r="B12" s="87"/>
      <c r="C12" s="473" t="s">
        <v>206</v>
      </c>
      <c r="D12" s="1374"/>
      <c r="E12" s="1374"/>
      <c r="F12" s="474"/>
      <c r="G12" s="87"/>
      <c r="I12" s="7" t="s">
        <v>535</v>
      </c>
    </row>
    <row r="13" spans="2:9" ht="12.75">
      <c r="B13" s="87"/>
      <c r="C13" s="473" t="s">
        <v>206</v>
      </c>
      <c r="D13" s="1375"/>
      <c r="E13" s="1374"/>
      <c r="F13" s="474"/>
      <c r="G13" s="87"/>
      <c r="I13" s="7" t="s">
        <v>536</v>
      </c>
    </row>
    <row r="14" spans="2:9" ht="12.75">
      <c r="B14" s="87"/>
      <c r="C14" s="473" t="s">
        <v>206</v>
      </c>
      <c r="D14" s="1375"/>
      <c r="E14" s="1374"/>
      <c r="F14" s="474"/>
      <c r="G14" s="87"/>
      <c r="I14" s="7" t="s">
        <v>552</v>
      </c>
    </row>
    <row r="15" spans="2:9" ht="12.75">
      <c r="B15" s="87"/>
      <c r="C15" s="473" t="s">
        <v>206</v>
      </c>
      <c r="D15" s="1375"/>
      <c r="E15" s="1374"/>
      <c r="F15" s="474"/>
      <c r="G15" s="87"/>
      <c r="I15" s="7" t="s">
        <v>553</v>
      </c>
    </row>
    <row r="16" spans="2:9" ht="12.75">
      <c r="B16" s="87"/>
      <c r="C16" s="473" t="s">
        <v>206</v>
      </c>
      <c r="D16" s="1375"/>
      <c r="E16" s="1374"/>
      <c r="F16" s="474"/>
      <c r="G16" s="87"/>
      <c r="I16" s="7" t="s">
        <v>554</v>
      </c>
    </row>
    <row r="17" spans="2:9" ht="12.75">
      <c r="B17" s="87"/>
      <c r="C17" s="473" t="s">
        <v>206</v>
      </c>
      <c r="D17" s="1375"/>
      <c r="E17" s="1374"/>
      <c r="F17" s="474"/>
      <c r="G17" s="87"/>
      <c r="I17" s="7" t="s">
        <v>564</v>
      </c>
    </row>
    <row r="18" spans="2:9" ht="12.75">
      <c r="B18" s="87"/>
      <c r="C18" s="473" t="s">
        <v>206</v>
      </c>
      <c r="D18" s="1375"/>
      <c r="E18" s="1374"/>
      <c r="F18" s="474"/>
      <c r="G18" s="87"/>
      <c r="I18" s="7" t="s">
        <v>565</v>
      </c>
    </row>
    <row r="19" spans="2:9" s="85" customFormat="1" ht="12.75">
      <c r="B19" s="87"/>
      <c r="C19" s="473" t="s">
        <v>206</v>
      </c>
      <c r="D19" s="1375"/>
      <c r="E19" s="1374"/>
      <c r="F19" s="474"/>
      <c r="G19" s="87"/>
      <c r="I19" s="7" t="s">
        <v>566</v>
      </c>
    </row>
    <row r="20" spans="2:9" ht="13.5" thickBot="1">
      <c r="B20" s="87"/>
      <c r="C20" s="475" t="s">
        <v>206</v>
      </c>
      <c r="D20" s="1380"/>
      <c r="E20" s="1381"/>
      <c r="F20" s="472"/>
      <c r="G20" s="87"/>
      <c r="I20" s="7" t="s">
        <v>117</v>
      </c>
    </row>
    <row r="21" spans="2:9" ht="13.5" thickBot="1">
      <c r="B21" s="87"/>
      <c r="C21" s="534"/>
      <c r="D21" s="535"/>
      <c r="E21" s="565" t="s">
        <v>441</v>
      </c>
      <c r="F21" s="536">
        <f>SUM(F11:F20)</f>
        <v>0</v>
      </c>
      <c r="G21" s="87"/>
      <c r="I21" s="7" t="s">
        <v>568</v>
      </c>
    </row>
    <row r="22" spans="2:9" ht="14.25" thickBot="1" thickTop="1">
      <c r="B22" s="87"/>
      <c r="C22" s="87"/>
      <c r="D22" s="87"/>
      <c r="E22" s="87"/>
      <c r="F22" s="87"/>
      <c r="G22" s="87"/>
      <c r="I22" s="7" t="s">
        <v>569</v>
      </c>
    </row>
    <row r="23" spans="2:9" ht="13.5" thickTop="1">
      <c r="B23" s="87"/>
      <c r="C23" s="476" t="s">
        <v>416</v>
      </c>
      <c r="D23" s="947"/>
      <c r="E23" s="1386" t="s">
        <v>291</v>
      </c>
      <c r="F23" s="1370" t="s">
        <v>75</v>
      </c>
      <c r="G23" s="87"/>
      <c r="I23" s="7" t="s">
        <v>331</v>
      </c>
    </row>
    <row r="24" spans="2:9" ht="13.5" thickBot="1">
      <c r="B24" s="87"/>
      <c r="C24" s="948" t="s">
        <v>79</v>
      </c>
      <c r="D24" s="949"/>
      <c r="E24" s="1282"/>
      <c r="F24" s="1393"/>
      <c r="G24" s="87"/>
      <c r="I24" s="17"/>
    </row>
    <row r="25" spans="2:9" ht="12.75">
      <c r="B25" s="87"/>
      <c r="C25" s="1384"/>
      <c r="D25" s="1385"/>
      <c r="E25" s="524"/>
      <c r="F25" s="472"/>
      <c r="G25" s="87"/>
      <c r="I25" s="17"/>
    </row>
    <row r="26" spans="2:9" ht="12.75">
      <c r="B26" s="87"/>
      <c r="C26" s="1382"/>
      <c r="D26" s="1383"/>
      <c r="E26" s="523"/>
      <c r="F26" s="474"/>
      <c r="G26" s="87"/>
      <c r="I26" s="17"/>
    </row>
    <row r="27" spans="2:9" ht="12.75">
      <c r="B27" s="87"/>
      <c r="C27" s="1382"/>
      <c r="D27" s="1383"/>
      <c r="E27" s="523"/>
      <c r="F27" s="474"/>
      <c r="G27" s="87"/>
      <c r="I27" s="17"/>
    </row>
    <row r="28" spans="2:9" ht="12.75">
      <c r="B28" s="87"/>
      <c r="C28" s="1382"/>
      <c r="D28" s="1383"/>
      <c r="E28" s="523"/>
      <c r="F28" s="474"/>
      <c r="G28" s="87"/>
      <c r="I28" s="17"/>
    </row>
    <row r="29" spans="2:9" ht="12.75">
      <c r="B29" s="87"/>
      <c r="C29" s="1382"/>
      <c r="D29" s="1383"/>
      <c r="E29" s="523"/>
      <c r="F29" s="474"/>
      <c r="G29" s="87"/>
      <c r="I29" s="17"/>
    </row>
    <row r="30" spans="2:9" ht="12.75">
      <c r="B30" s="87"/>
      <c r="C30" s="1382"/>
      <c r="D30" s="1383"/>
      <c r="E30" s="523"/>
      <c r="F30" s="474"/>
      <c r="G30" s="87"/>
      <c r="I30" s="17"/>
    </row>
    <row r="31" spans="2:9" ht="12.75">
      <c r="B31" s="87"/>
      <c r="C31" s="1382"/>
      <c r="D31" s="1383"/>
      <c r="E31" s="523"/>
      <c r="F31" s="474"/>
      <c r="G31" s="87"/>
      <c r="I31" s="17"/>
    </row>
    <row r="32" spans="2:9" ht="12.75">
      <c r="B32" s="87"/>
      <c r="C32" s="1382"/>
      <c r="D32" s="1383"/>
      <c r="E32" s="523"/>
      <c r="F32" s="474"/>
      <c r="G32" s="87"/>
      <c r="I32" s="16"/>
    </row>
    <row r="33" spans="2:7" ht="12.75">
      <c r="B33" s="87"/>
      <c r="C33" s="1382"/>
      <c r="D33" s="1383"/>
      <c r="E33" s="523"/>
      <c r="F33" s="474"/>
      <c r="G33" s="87"/>
    </row>
    <row r="34" spans="2:7" ht="12.75">
      <c r="B34" s="87"/>
      <c r="C34" s="1382"/>
      <c r="D34" s="1383"/>
      <c r="E34" s="523"/>
      <c r="F34" s="474"/>
      <c r="G34" s="87"/>
    </row>
    <row r="35" spans="2:7" ht="12.75">
      <c r="B35" s="87"/>
      <c r="C35" s="1382"/>
      <c r="D35" s="1383"/>
      <c r="E35" s="523"/>
      <c r="F35" s="474"/>
      <c r="G35" s="87"/>
    </row>
    <row r="36" spans="2:7" ht="12.75">
      <c r="B36" s="87"/>
      <c r="C36" s="1382"/>
      <c r="D36" s="1383"/>
      <c r="E36" s="523"/>
      <c r="F36" s="474"/>
      <c r="G36" s="87"/>
    </row>
    <row r="37" spans="2:7" ht="12.75">
      <c r="B37" s="87"/>
      <c r="C37" s="1382"/>
      <c r="D37" s="1383"/>
      <c r="E37" s="523"/>
      <c r="F37" s="474"/>
      <c r="G37" s="87"/>
    </row>
    <row r="38" spans="2:7" s="85" customFormat="1" ht="12.75">
      <c r="B38" s="87"/>
      <c r="C38" s="1382"/>
      <c r="D38" s="1383"/>
      <c r="E38" s="523"/>
      <c r="F38" s="474"/>
      <c r="G38" s="87"/>
    </row>
    <row r="39" spans="2:7" ht="13.5" thickBot="1">
      <c r="B39" s="87"/>
      <c r="C39" s="1398"/>
      <c r="D39" s="1399"/>
      <c r="E39" s="526"/>
      <c r="F39" s="472"/>
      <c r="G39" s="87"/>
    </row>
    <row r="40" spans="2:7" ht="13.5" thickBot="1">
      <c r="B40" s="87"/>
      <c r="C40" s="534"/>
      <c r="D40" s="535"/>
      <c r="E40" s="565" t="s">
        <v>442</v>
      </c>
      <c r="F40" s="536">
        <f>SUM(F25:F39)</f>
        <v>0</v>
      </c>
      <c r="G40" s="87"/>
    </row>
    <row r="41" spans="2:7" ht="14.25" thickBot="1" thickTop="1">
      <c r="B41" s="154"/>
      <c r="C41" s="154"/>
      <c r="D41" s="154"/>
      <c r="E41" s="154"/>
      <c r="F41" s="154"/>
      <c r="G41" s="154"/>
    </row>
    <row r="42" spans="2:7" ht="13.5" thickTop="1">
      <c r="B42" s="87"/>
      <c r="C42" s="476" t="s">
        <v>417</v>
      </c>
      <c r="D42" s="477"/>
      <c r="E42" s="1396" t="s">
        <v>303</v>
      </c>
      <c r="F42" s="1370" t="s">
        <v>75</v>
      </c>
      <c r="G42" s="87"/>
    </row>
    <row r="43" spans="2:7" ht="13.5" thickBot="1">
      <c r="B43" s="87"/>
      <c r="C43" s="478" t="s">
        <v>320</v>
      </c>
      <c r="D43" s="253"/>
      <c r="E43" s="1397"/>
      <c r="F43" s="1393"/>
      <c r="G43" s="87"/>
    </row>
    <row r="44" spans="2:7" ht="12.75">
      <c r="B44" s="87"/>
      <c r="C44" s="1394"/>
      <c r="D44" s="1395"/>
      <c r="E44" s="156"/>
      <c r="F44" s="472"/>
      <c r="G44" s="87"/>
    </row>
    <row r="45" spans="2:7" ht="12.75">
      <c r="B45" s="87"/>
      <c r="C45" s="1402"/>
      <c r="D45" s="1403"/>
      <c r="E45" s="157"/>
      <c r="F45" s="474"/>
      <c r="G45" s="87"/>
    </row>
    <row r="46" spans="2:7" ht="12.75">
      <c r="B46" s="87"/>
      <c r="C46" s="1402"/>
      <c r="D46" s="1403"/>
      <c r="E46" s="157"/>
      <c r="F46" s="474"/>
      <c r="G46" s="87"/>
    </row>
    <row r="47" spans="2:7" ht="12.75">
      <c r="B47" s="87"/>
      <c r="C47" s="1402"/>
      <c r="D47" s="1403"/>
      <c r="E47" s="157"/>
      <c r="F47" s="474"/>
      <c r="G47" s="87"/>
    </row>
    <row r="48" spans="2:7" ht="12.75">
      <c r="B48" s="87"/>
      <c r="C48" s="1402"/>
      <c r="D48" s="1403"/>
      <c r="E48" s="157"/>
      <c r="F48" s="474"/>
      <c r="G48" s="87"/>
    </row>
    <row r="49" spans="2:7" ht="12.75">
      <c r="B49" s="87"/>
      <c r="C49" s="1402"/>
      <c r="D49" s="1403"/>
      <c r="E49" s="157"/>
      <c r="F49" s="474"/>
      <c r="G49" s="87"/>
    </row>
    <row r="50" spans="2:7" ht="12.75">
      <c r="B50" s="87"/>
      <c r="C50" s="1402"/>
      <c r="D50" s="1403"/>
      <c r="E50" s="157"/>
      <c r="F50" s="474"/>
      <c r="G50" s="87"/>
    </row>
    <row r="51" spans="2:7" ht="12.75">
      <c r="B51" s="87"/>
      <c r="C51" s="1402"/>
      <c r="D51" s="1403"/>
      <c r="E51" s="157"/>
      <c r="F51" s="474"/>
      <c r="G51" s="87"/>
    </row>
    <row r="52" spans="2:7" ht="12.75">
      <c r="B52" s="87"/>
      <c r="C52" s="1402"/>
      <c r="D52" s="1403"/>
      <c r="E52" s="157"/>
      <c r="F52" s="474"/>
      <c r="G52" s="87"/>
    </row>
    <row r="53" spans="2:7" ht="13.5" thickBot="1">
      <c r="B53" s="87"/>
      <c r="C53" s="1400"/>
      <c r="D53" s="1401"/>
      <c r="E53" s="156"/>
      <c r="F53" s="472"/>
      <c r="G53" s="87"/>
    </row>
    <row r="54" spans="2:7" ht="13.5" thickBot="1">
      <c r="B54" s="87"/>
      <c r="C54" s="534"/>
      <c r="D54" s="535"/>
      <c r="E54" s="565" t="s">
        <v>443</v>
      </c>
      <c r="F54" s="536">
        <f>SUM(F44:F53)</f>
        <v>0</v>
      </c>
      <c r="G54" s="87"/>
    </row>
    <row r="55" spans="2:7" ht="13.5" thickTop="1">
      <c r="B55" s="87"/>
      <c r="C55" s="87"/>
      <c r="D55" s="155" t="s">
        <v>59</v>
      </c>
      <c r="E55" s="89"/>
      <c r="F55" s="89"/>
      <c r="G55" s="87"/>
    </row>
    <row r="56" spans="2:7" ht="12.75">
      <c r="B56" s="87"/>
      <c r="C56" s="87"/>
      <c r="D56" s="88" t="s">
        <v>371</v>
      </c>
      <c r="E56" s="89"/>
      <c r="F56" s="89"/>
      <c r="G56" s="87"/>
    </row>
  </sheetData>
  <sheetProtection password="CCA4" sheet="1" objects="1" scenarios="1" selectLockedCells="1"/>
  <mergeCells count="45">
    <mergeCell ref="C47:D47"/>
    <mergeCell ref="C49:D49"/>
    <mergeCell ref="D16:E16"/>
    <mergeCell ref="D13:E13"/>
    <mergeCell ref="C48:D48"/>
    <mergeCell ref="D14:E14"/>
    <mergeCell ref="D15:E15"/>
    <mergeCell ref="C46:D46"/>
    <mergeCell ref="C32:D32"/>
    <mergeCell ref="C31:D31"/>
    <mergeCell ref="F23:F24"/>
    <mergeCell ref="F42:F43"/>
    <mergeCell ref="C45:D45"/>
    <mergeCell ref="C29:D29"/>
    <mergeCell ref="C30:D30"/>
    <mergeCell ref="C36:D36"/>
    <mergeCell ref="C33:D33"/>
    <mergeCell ref="C34:D34"/>
    <mergeCell ref="C53:D53"/>
    <mergeCell ref="C51:D51"/>
    <mergeCell ref="C52:D52"/>
    <mergeCell ref="C50:D50"/>
    <mergeCell ref="D11:E11"/>
    <mergeCell ref="D12:E12"/>
    <mergeCell ref="D17:E17"/>
    <mergeCell ref="C44:D44"/>
    <mergeCell ref="E42:E43"/>
    <mergeCell ref="C39:D39"/>
    <mergeCell ref="C37:D37"/>
    <mergeCell ref="C38:D38"/>
    <mergeCell ref="C35:D35"/>
    <mergeCell ref="D18:E18"/>
    <mergeCell ref="D5:F5"/>
    <mergeCell ref="C7:F7"/>
    <mergeCell ref="C9:C10"/>
    <mergeCell ref="D9:E9"/>
    <mergeCell ref="D10:E10"/>
    <mergeCell ref="F9:F10"/>
    <mergeCell ref="D19:E19"/>
    <mergeCell ref="D20:E20"/>
    <mergeCell ref="C28:D28"/>
    <mergeCell ref="C27:D27"/>
    <mergeCell ref="C25:D25"/>
    <mergeCell ref="C26:D26"/>
    <mergeCell ref="E23:E24"/>
  </mergeCells>
  <conditionalFormatting sqref="F11:F20 F25:F39 F44:F53">
    <cfRule type="cellIs" priority="1" dxfId="2" operator="lessThan" stopIfTrue="1">
      <formula>0</formula>
    </cfRule>
  </conditionalFormatting>
  <dataValidations count="1">
    <dataValidation type="decimal" operator="greaterThanOrEqual" allowBlank="1" showInputMessage="1" showErrorMessage="1" error="Enter a dollar amount." sqref="F25:F39 F44:F53 F11:F20">
      <formula1>-9999999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55"/>
  <sheetViews>
    <sheetView showGridLines="0" showRowColHeaders="0" defaultGridColor="0" colorId="8" workbookViewId="0" topLeftCell="A1">
      <selection activeCell="I23" sqref="I23:I24"/>
    </sheetView>
  </sheetViews>
  <sheetFormatPr defaultColWidth="9.33203125" defaultRowHeight="12.75"/>
  <cols>
    <col min="1" max="2" width="3.83203125" style="92" customWidth="1"/>
    <col min="3" max="3" width="18.33203125" style="92" customWidth="1"/>
    <col min="4" max="4" width="64.83203125" style="92" customWidth="1"/>
    <col min="5" max="5" width="12.83203125" style="92" bestFit="1" customWidth="1"/>
    <col min="6" max="6" width="11.16015625" style="92" bestFit="1" customWidth="1"/>
    <col min="7" max="7" width="3.83203125" style="92" customWidth="1"/>
    <col min="8" max="8" width="9.33203125" style="92" customWidth="1"/>
    <col min="9" max="9" width="29" style="92" bestFit="1" customWidth="1"/>
    <col min="10" max="16384" width="9.33203125" style="92" customWidth="1"/>
  </cols>
  <sheetData>
    <row r="1" spans="1:9" ht="12.75">
      <c r="A1" s="137"/>
      <c r="I1" s="7" t="s">
        <v>526</v>
      </c>
    </row>
    <row r="2" spans="2:9" ht="12.75">
      <c r="B2" s="96"/>
      <c r="C2" s="600" t="str">
        <f>Contents!B50</f>
        <v>Version: AS XLI 1.2 MEDIUM locked</v>
      </c>
      <c r="D2" s="96"/>
      <c r="E2" s="96"/>
      <c r="F2" s="96"/>
      <c r="G2" s="96"/>
      <c r="I2" s="7" t="s">
        <v>525</v>
      </c>
    </row>
    <row r="3" spans="2:9" s="94" customFormat="1" ht="12.75">
      <c r="B3" s="951"/>
      <c r="C3" s="952" t="s">
        <v>17</v>
      </c>
      <c r="D3" s="952"/>
      <c r="E3" s="952"/>
      <c r="F3" s="952"/>
      <c r="G3" s="951"/>
      <c r="I3" s="7" t="s">
        <v>527</v>
      </c>
    </row>
    <row r="4" spans="2:9" ht="12.75">
      <c r="B4" s="96"/>
      <c r="C4" s="98"/>
      <c r="D4" s="98"/>
      <c r="E4" s="98"/>
      <c r="F4" s="98"/>
      <c r="G4" s="96"/>
      <c r="I4" s="7" t="s">
        <v>528</v>
      </c>
    </row>
    <row r="5" spans="2:9" ht="12.75">
      <c r="B5" s="96"/>
      <c r="C5" s="1421" t="str">
        <f>Contents!B49</f>
        <v>Branch:                                                                           Period:               to                 .</v>
      </c>
      <c r="D5" s="1421"/>
      <c r="E5" s="1421"/>
      <c r="F5" s="1421"/>
      <c r="G5" s="96"/>
      <c r="I5" s="7" t="s">
        <v>529</v>
      </c>
    </row>
    <row r="6" spans="2:9" ht="12.75">
      <c r="B6" s="96"/>
      <c r="C6" s="96"/>
      <c r="D6" s="96"/>
      <c r="E6" s="96"/>
      <c r="F6" s="96"/>
      <c r="G6" s="96"/>
      <c r="I6" s="7" t="s">
        <v>530</v>
      </c>
    </row>
    <row r="7" spans="2:9" s="103" customFormat="1" ht="18.75">
      <c r="B7" s="573"/>
      <c r="C7" s="1422" t="s">
        <v>164</v>
      </c>
      <c r="D7" s="1423"/>
      <c r="E7" s="1423"/>
      <c r="F7" s="1423"/>
      <c r="G7" s="573"/>
      <c r="I7" s="7" t="s">
        <v>531</v>
      </c>
    </row>
    <row r="8" spans="2:9" ht="12.75">
      <c r="B8" s="96"/>
      <c r="C8" s="96"/>
      <c r="D8" s="96"/>
      <c r="E8" s="96"/>
      <c r="F8" s="96"/>
      <c r="G8" s="96"/>
      <c r="I8" s="7" t="s">
        <v>532</v>
      </c>
    </row>
    <row r="9" spans="2:9" ht="13.5" thickBot="1">
      <c r="B9" s="96"/>
      <c r="C9" s="96" t="s">
        <v>457</v>
      </c>
      <c r="D9" s="96"/>
      <c r="E9" s="96"/>
      <c r="F9" s="96"/>
      <c r="G9" s="96"/>
      <c r="I9" s="7" t="s">
        <v>533</v>
      </c>
    </row>
    <row r="10" spans="2:9" ht="13.5" thickTop="1">
      <c r="B10" s="96"/>
      <c r="C10" s="594"/>
      <c r="D10" s="573" t="s">
        <v>458</v>
      </c>
      <c r="E10" s="573"/>
      <c r="F10" s="574"/>
      <c r="G10" s="96"/>
      <c r="I10" s="7" t="s">
        <v>537</v>
      </c>
    </row>
    <row r="11" spans="2:9" ht="12.75">
      <c r="B11" s="96"/>
      <c r="C11" s="595"/>
      <c r="D11" s="573" t="s">
        <v>576</v>
      </c>
      <c r="E11" s="573"/>
      <c r="F11" s="574"/>
      <c r="G11" s="96"/>
      <c r="I11" s="7" t="s">
        <v>534</v>
      </c>
    </row>
    <row r="12" spans="2:9" ht="13.5" thickBot="1">
      <c r="B12" s="96"/>
      <c r="C12" s="596" t="s">
        <v>459</v>
      </c>
      <c r="D12" s="573" t="s">
        <v>452</v>
      </c>
      <c r="E12" s="573"/>
      <c r="F12" s="574"/>
      <c r="G12" s="96"/>
      <c r="I12" s="7" t="s">
        <v>535</v>
      </c>
    </row>
    <row r="13" spans="2:9" ht="14.25" thickBot="1" thickTop="1">
      <c r="B13" s="96"/>
      <c r="C13" s="96"/>
      <c r="D13" s="96"/>
      <c r="E13" s="96"/>
      <c r="F13" s="96"/>
      <c r="G13" s="96"/>
      <c r="I13" s="7" t="s">
        <v>536</v>
      </c>
    </row>
    <row r="14" spans="2:9" ht="13.5" thickTop="1">
      <c r="B14" s="96"/>
      <c r="C14" s="1424" t="s">
        <v>87</v>
      </c>
      <c r="D14" s="953" t="s">
        <v>165</v>
      </c>
      <c r="E14" s="954" t="s">
        <v>166</v>
      </c>
      <c r="F14" s="955" t="s">
        <v>185</v>
      </c>
      <c r="G14" s="96"/>
      <c r="I14" s="7" t="s">
        <v>552</v>
      </c>
    </row>
    <row r="15" spans="2:9" ht="13.5" thickBot="1">
      <c r="B15" s="96"/>
      <c r="C15" s="1425"/>
      <c r="D15" s="956" t="s">
        <v>184</v>
      </c>
      <c r="E15" s="957" t="s">
        <v>167</v>
      </c>
      <c r="F15" s="958" t="s">
        <v>357</v>
      </c>
      <c r="G15" s="96"/>
      <c r="I15" s="7" t="s">
        <v>553</v>
      </c>
    </row>
    <row r="16" spans="2:9" ht="12.75">
      <c r="B16" s="96"/>
      <c r="C16" s="1415" t="s">
        <v>168</v>
      </c>
      <c r="D16" s="514">
        <f>IF(Contents!$C$6="","",Contents!$C$6)</f>
      </c>
      <c r="E16" s="1406"/>
      <c r="F16" s="1404"/>
      <c r="G16" s="96"/>
      <c r="I16" s="7" t="s">
        <v>554</v>
      </c>
    </row>
    <row r="17" spans="2:9" ht="13.5" thickBot="1">
      <c r="B17" s="96"/>
      <c r="C17" s="1416"/>
      <c r="D17" s="259"/>
      <c r="E17" s="1407"/>
      <c r="F17" s="1405"/>
      <c r="G17" s="96"/>
      <c r="I17" s="7" t="s">
        <v>564</v>
      </c>
    </row>
    <row r="18" spans="2:9" ht="12.75">
      <c r="B18" s="96"/>
      <c r="C18" s="1415" t="s">
        <v>169</v>
      </c>
      <c r="D18" s="514">
        <f>IF(Contents!$C$7="","",Contents!$C$7)</f>
      </c>
      <c r="E18" s="1417">
        <f>IF(ISBLANK('CONTACT INFO 4'!H14),"",'CONTACT INFO 4'!H14)</f>
      </c>
      <c r="F18" s="1419">
        <f>IF(ISBLANK('CONTACT INFO 4'!H15),"",'CONTACT INFO 4'!H15)</f>
      </c>
      <c r="G18" s="96"/>
      <c r="I18" s="7" t="s">
        <v>565</v>
      </c>
    </row>
    <row r="19" spans="2:9" ht="13.5" thickBot="1">
      <c r="B19" s="96"/>
      <c r="C19" s="1416"/>
      <c r="D19" s="515">
        <f>IF(ISBLANK('CONTACT INFO 4'!D15),"",'CONTACT INFO 4'!D15)</f>
      </c>
      <c r="E19" s="1418"/>
      <c r="F19" s="1420"/>
      <c r="G19" s="96"/>
      <c r="I19" s="7" t="s">
        <v>566</v>
      </c>
    </row>
    <row r="20" spans="2:9" ht="12.75">
      <c r="B20" s="96"/>
      <c r="C20" s="1408"/>
      <c r="D20" s="258"/>
      <c r="E20" s="1406"/>
      <c r="F20" s="1404"/>
      <c r="G20" s="96"/>
      <c r="I20" s="7" t="s">
        <v>117</v>
      </c>
    </row>
    <row r="21" spans="2:9" ht="13.5" thickBot="1">
      <c r="B21" s="96"/>
      <c r="C21" s="1409"/>
      <c r="D21" s="259"/>
      <c r="E21" s="1407"/>
      <c r="F21" s="1405"/>
      <c r="G21" s="96"/>
      <c r="I21" s="7" t="s">
        <v>568</v>
      </c>
    </row>
    <row r="22" spans="2:9" ht="12.75">
      <c r="B22" s="96"/>
      <c r="C22" s="1408"/>
      <c r="D22" s="258"/>
      <c r="E22" s="1406"/>
      <c r="F22" s="1404"/>
      <c r="G22" s="96"/>
      <c r="I22" s="7" t="s">
        <v>569</v>
      </c>
    </row>
    <row r="23" spans="2:9" ht="13.5" thickBot="1">
      <c r="B23" s="96"/>
      <c r="C23" s="1409"/>
      <c r="D23" s="259"/>
      <c r="E23" s="1407"/>
      <c r="F23" s="1405"/>
      <c r="G23" s="96"/>
      <c r="I23" s="7" t="s">
        <v>331</v>
      </c>
    </row>
    <row r="24" spans="2:9" ht="12.75">
      <c r="B24" s="96"/>
      <c r="C24" s="1408"/>
      <c r="D24" s="258"/>
      <c r="E24" s="1406"/>
      <c r="F24" s="1404"/>
      <c r="G24" s="96"/>
      <c r="I24" s="17"/>
    </row>
    <row r="25" spans="2:9" ht="13.5" thickBot="1">
      <c r="B25" s="96"/>
      <c r="C25" s="1409"/>
      <c r="D25" s="259"/>
      <c r="E25" s="1407"/>
      <c r="F25" s="1405"/>
      <c r="G25" s="96"/>
      <c r="I25" s="17"/>
    </row>
    <row r="26" spans="2:9" ht="12.75">
      <c r="B26" s="96"/>
      <c r="C26" s="1408"/>
      <c r="D26" s="258"/>
      <c r="E26" s="1406"/>
      <c r="F26" s="1404"/>
      <c r="G26" s="96"/>
      <c r="I26" s="17"/>
    </row>
    <row r="27" spans="2:9" ht="13.5" thickBot="1">
      <c r="B27" s="96"/>
      <c r="C27" s="1409"/>
      <c r="D27" s="259"/>
      <c r="E27" s="1407"/>
      <c r="F27" s="1405"/>
      <c r="G27" s="96"/>
      <c r="I27" s="17"/>
    </row>
    <row r="28" spans="2:9" ht="12.75">
      <c r="B28" s="96"/>
      <c r="C28" s="1408"/>
      <c r="D28" s="258"/>
      <c r="E28" s="1406"/>
      <c r="F28" s="1404"/>
      <c r="G28" s="96"/>
      <c r="I28" s="17"/>
    </row>
    <row r="29" spans="2:9" ht="13.5" thickBot="1">
      <c r="B29" s="96"/>
      <c r="C29" s="1409"/>
      <c r="D29" s="259"/>
      <c r="E29" s="1407"/>
      <c r="F29" s="1405"/>
      <c r="G29" s="96"/>
      <c r="I29" s="17"/>
    </row>
    <row r="30" spans="2:9" ht="12.75">
      <c r="B30" s="96"/>
      <c r="C30" s="1408"/>
      <c r="D30" s="258"/>
      <c r="E30" s="1406"/>
      <c r="F30" s="1404"/>
      <c r="G30" s="96"/>
      <c r="I30" s="17"/>
    </row>
    <row r="31" spans="2:9" ht="13.5" thickBot="1">
      <c r="B31" s="96"/>
      <c r="C31" s="1409"/>
      <c r="D31" s="259"/>
      <c r="E31" s="1407"/>
      <c r="F31" s="1405"/>
      <c r="G31" s="96"/>
      <c r="I31" s="17"/>
    </row>
    <row r="32" spans="2:9" ht="12.75">
      <c r="B32" s="96"/>
      <c r="C32" s="1408"/>
      <c r="D32" s="258"/>
      <c r="E32" s="1406"/>
      <c r="F32" s="1404"/>
      <c r="G32" s="96"/>
      <c r="I32" s="16"/>
    </row>
    <row r="33" spans="2:7" ht="13.5" thickBot="1">
      <c r="B33" s="96"/>
      <c r="C33" s="1409"/>
      <c r="D33" s="259"/>
      <c r="E33" s="1407"/>
      <c r="F33" s="1405"/>
      <c r="G33" s="96"/>
    </row>
    <row r="34" spans="2:7" ht="12.75">
      <c r="B34" s="96"/>
      <c r="C34" s="1408"/>
      <c r="D34" s="258"/>
      <c r="E34" s="1406"/>
      <c r="F34" s="1404"/>
      <c r="G34" s="96"/>
    </row>
    <row r="35" spans="2:7" ht="13.5" thickBot="1">
      <c r="B35" s="96"/>
      <c r="C35" s="1409"/>
      <c r="D35" s="259"/>
      <c r="E35" s="1407"/>
      <c r="F35" s="1405"/>
      <c r="G35" s="96"/>
    </row>
    <row r="36" spans="2:7" ht="12.75">
      <c r="B36" s="96"/>
      <c r="C36" s="1408"/>
      <c r="D36" s="258"/>
      <c r="E36" s="1406"/>
      <c r="F36" s="1404"/>
      <c r="G36" s="96"/>
    </row>
    <row r="37" spans="2:7" ht="13.5" thickBot="1">
      <c r="B37" s="96"/>
      <c r="C37" s="1409"/>
      <c r="D37" s="259"/>
      <c r="E37" s="1407"/>
      <c r="F37" s="1405"/>
      <c r="G37" s="96"/>
    </row>
    <row r="38" spans="2:7" ht="12.75">
      <c r="B38" s="96"/>
      <c r="C38" s="1408"/>
      <c r="D38" s="258"/>
      <c r="E38" s="1406"/>
      <c r="F38" s="1404"/>
      <c r="G38" s="96"/>
    </row>
    <row r="39" spans="2:7" ht="13.5" thickBot="1">
      <c r="B39" s="96"/>
      <c r="C39" s="1409"/>
      <c r="D39" s="259"/>
      <c r="E39" s="1407"/>
      <c r="F39" s="1405"/>
      <c r="G39" s="96"/>
    </row>
    <row r="40" spans="2:7" ht="12.75">
      <c r="B40" s="96"/>
      <c r="C40" s="1408"/>
      <c r="D40" s="258"/>
      <c r="E40" s="1406"/>
      <c r="F40" s="1404"/>
      <c r="G40" s="96"/>
    </row>
    <row r="41" spans="2:7" ht="13.5" thickBot="1">
      <c r="B41" s="96"/>
      <c r="C41" s="1409"/>
      <c r="D41" s="259"/>
      <c r="E41" s="1407"/>
      <c r="F41" s="1405"/>
      <c r="G41" s="96"/>
    </row>
    <row r="42" spans="2:7" ht="12.75">
      <c r="B42" s="96"/>
      <c r="C42" s="1408"/>
      <c r="D42" s="258"/>
      <c r="E42" s="1406"/>
      <c r="F42" s="1404"/>
      <c r="G42" s="96"/>
    </row>
    <row r="43" spans="2:9" ht="13.5" thickBot="1">
      <c r="B43" s="96"/>
      <c r="C43" s="1409"/>
      <c r="D43" s="259"/>
      <c r="E43" s="1407"/>
      <c r="F43" s="1405"/>
      <c r="G43" s="96"/>
      <c r="I43" s="950"/>
    </row>
    <row r="44" spans="2:9" ht="12.75">
      <c r="B44" s="96"/>
      <c r="C44" s="1408"/>
      <c r="D44" s="258"/>
      <c r="E44" s="1406"/>
      <c r="F44" s="1404"/>
      <c r="G44" s="96"/>
      <c r="I44" s="774" t="e">
        <f>DATEVALUE(Contents!$C$55)</f>
        <v>#VALUE!</v>
      </c>
    </row>
    <row r="45" spans="2:9" ht="13.5" thickBot="1">
      <c r="B45" s="96"/>
      <c r="C45" s="1409"/>
      <c r="D45" s="259"/>
      <c r="E45" s="1407"/>
      <c r="F45" s="1405"/>
      <c r="G45" s="96"/>
      <c r="I45" s="950"/>
    </row>
    <row r="46" spans="2:9" ht="12.75">
      <c r="B46" s="96"/>
      <c r="C46" s="1408"/>
      <c r="D46" s="258"/>
      <c r="E46" s="1406"/>
      <c r="F46" s="1404"/>
      <c r="G46" s="96"/>
      <c r="I46" s="950" t="s">
        <v>459</v>
      </c>
    </row>
    <row r="47" spans="2:9" ht="13.5" thickBot="1">
      <c r="B47" s="96"/>
      <c r="C47" s="1409"/>
      <c r="D47" s="259"/>
      <c r="E47" s="1407"/>
      <c r="F47" s="1405"/>
      <c r="G47" s="96"/>
      <c r="I47" s="950"/>
    </row>
    <row r="48" spans="2:7" ht="12.75">
      <c r="B48" s="96"/>
      <c r="C48" s="1408"/>
      <c r="D48" s="258"/>
      <c r="E48" s="1406"/>
      <c r="F48" s="1404"/>
      <c r="G48" s="96"/>
    </row>
    <row r="49" spans="2:7" s="95" customFormat="1" ht="13.5" thickBot="1">
      <c r="B49" s="96"/>
      <c r="C49" s="1409"/>
      <c r="D49" s="259"/>
      <c r="E49" s="1407"/>
      <c r="F49" s="1405"/>
      <c r="G49" s="96"/>
    </row>
    <row r="50" spans="2:7" ht="12.75">
      <c r="B50" s="96"/>
      <c r="C50" s="1408"/>
      <c r="D50" s="258"/>
      <c r="E50" s="1406"/>
      <c r="F50" s="1404"/>
      <c r="G50" s="96"/>
    </row>
    <row r="51" spans="2:7" ht="13.5" thickBot="1">
      <c r="B51" s="96"/>
      <c r="C51" s="1409"/>
      <c r="D51" s="259"/>
      <c r="E51" s="1407"/>
      <c r="F51" s="1405"/>
      <c r="G51" s="96"/>
    </row>
    <row r="52" spans="2:7" ht="12.75">
      <c r="B52" s="96"/>
      <c r="C52" s="1410"/>
      <c r="D52" s="257"/>
      <c r="E52" s="1412"/>
      <c r="F52" s="1404"/>
      <c r="G52" s="96"/>
    </row>
    <row r="53" spans="2:7" ht="13.5" thickBot="1">
      <c r="B53" s="96"/>
      <c r="C53" s="1411"/>
      <c r="D53" s="470"/>
      <c r="E53" s="1413"/>
      <c r="F53" s="1414"/>
      <c r="G53" s="96"/>
    </row>
    <row r="54" spans="2:7" ht="13.5" thickTop="1">
      <c r="B54" s="959"/>
      <c r="C54" s="960" t="s">
        <v>59</v>
      </c>
      <c r="D54" s="961"/>
      <c r="E54" s="961"/>
      <c r="F54" s="961"/>
      <c r="G54" s="959"/>
    </row>
    <row r="55" spans="2:7" ht="12.75">
      <c r="B55" s="96"/>
      <c r="C55" s="97" t="s">
        <v>241</v>
      </c>
      <c r="D55" s="98"/>
      <c r="E55" s="98"/>
      <c r="F55" s="98"/>
      <c r="G55" s="96"/>
    </row>
  </sheetData>
  <sheetProtection password="CCA4" sheet="1" objects="1" scenarios="1" selectLockedCells="1"/>
  <mergeCells count="60">
    <mergeCell ref="C5:F5"/>
    <mergeCell ref="C7:F7"/>
    <mergeCell ref="C14:C15"/>
    <mergeCell ref="C16:C17"/>
    <mergeCell ref="E16:E17"/>
    <mergeCell ref="F16:F17"/>
    <mergeCell ref="C18:C19"/>
    <mergeCell ref="E18:E19"/>
    <mergeCell ref="F18:F19"/>
    <mergeCell ref="C20:C21"/>
    <mergeCell ref="E20:E21"/>
    <mergeCell ref="F20:F21"/>
    <mergeCell ref="C22:C23"/>
    <mergeCell ref="E22:E23"/>
    <mergeCell ref="F22:F23"/>
    <mergeCell ref="C24:C25"/>
    <mergeCell ref="E24:E25"/>
    <mergeCell ref="F24:F25"/>
    <mergeCell ref="C30:C31"/>
    <mergeCell ref="E30:E31"/>
    <mergeCell ref="F30:F31"/>
    <mergeCell ref="C26:C27"/>
    <mergeCell ref="E26:E27"/>
    <mergeCell ref="F26:F27"/>
    <mergeCell ref="C28:C29"/>
    <mergeCell ref="E28:E29"/>
    <mergeCell ref="F28:F29"/>
    <mergeCell ref="C52:C53"/>
    <mergeCell ref="E52:E53"/>
    <mergeCell ref="F52:F53"/>
    <mergeCell ref="C46:C47"/>
    <mergeCell ref="E46:E47"/>
    <mergeCell ref="F46:F47"/>
    <mergeCell ref="F48:F49"/>
    <mergeCell ref="C50:C51"/>
    <mergeCell ref="E50:E51"/>
    <mergeCell ref="F50:F51"/>
    <mergeCell ref="C48:C49"/>
    <mergeCell ref="E48:E49"/>
    <mergeCell ref="E40:E41"/>
    <mergeCell ref="F40:F41"/>
    <mergeCell ref="C40:C41"/>
    <mergeCell ref="C44:C45"/>
    <mergeCell ref="E44:E45"/>
    <mergeCell ref="F44:F45"/>
    <mergeCell ref="C42:C43"/>
    <mergeCell ref="E42:E43"/>
    <mergeCell ref="C32:C33"/>
    <mergeCell ref="E32:E33"/>
    <mergeCell ref="F32:F33"/>
    <mergeCell ref="C38:C39"/>
    <mergeCell ref="E38:E39"/>
    <mergeCell ref="F38:F39"/>
    <mergeCell ref="C36:C37"/>
    <mergeCell ref="F42:F43"/>
    <mergeCell ref="E36:E37"/>
    <mergeCell ref="F36:F37"/>
    <mergeCell ref="C34:C35"/>
    <mergeCell ref="E34:E35"/>
    <mergeCell ref="F34:F35"/>
  </mergeCells>
  <conditionalFormatting sqref="F16:F53">
    <cfRule type="expression" priority="1" dxfId="3" stopIfTrue="1">
      <formula>IF(OR(ISBLANK($F16),ISBLANK($I$44)),FALSE,IF($F16&lt;$I$44,TRUE,FALSE))</formula>
    </cfRule>
    <cfRule type="expression" priority="2" dxfId="2" stopIfTrue="1">
      <formula>IF(OR(ISBLANK($F16),ISBLANK($I$44)),FALSE,IF(DATE(YEAR($F16),MONTH($F16)-2,DAY($F16))&lt;$I$44,TRUE,FALSE))</formula>
    </cfRule>
  </conditionalFormatting>
  <dataValidations count="5">
    <dataValidation type="whole" operator="greaterThan" allowBlank="1" showInputMessage="1" showErrorMessage="1" error="Enter a whole quantity greater than zero." sqref="E16:E17 E20:E53">
      <formula1>0</formula1>
    </dataValidation>
    <dataValidation type="date" operator="greaterThan" allowBlank="1" showInputMessage="1" showErrorMessage="1" error="Please enter a valid date." sqref="F16:F17 F20:F53">
      <formula1>36526</formula1>
    </dataValidation>
    <dataValidation operator="greaterThan" allowBlank="1" showInputMessage="1" showErrorMessage="1" error="Enter a whole quantity greater than zero." sqref="E18:E19"/>
    <dataValidation operator="greaterThan" allowBlank="1" showInputMessage="1" showErrorMessage="1" error="Please enter a valid date." sqref="F18:F19"/>
    <dataValidation type="list" allowBlank="1" showInputMessage="1" showErrorMessage="1" error="Please use dropdown list." sqref="C10:C12">
      <formula1>$I$46:$I$46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57"/>
  <sheetViews>
    <sheetView showGridLines="0" showRowColHeaders="0" defaultGridColor="0" colorId="8" workbookViewId="0" topLeftCell="A1">
      <selection activeCell="I23" sqref="I23:I24"/>
    </sheetView>
  </sheetViews>
  <sheetFormatPr defaultColWidth="9.33203125" defaultRowHeight="12.75"/>
  <cols>
    <col min="1" max="3" width="3.83203125" style="100" customWidth="1"/>
    <col min="4" max="4" width="28.83203125" style="100" customWidth="1"/>
    <col min="5" max="5" width="64.5" style="101" customWidth="1"/>
    <col min="6" max="6" width="17.83203125" style="100" customWidth="1"/>
    <col min="7" max="7" width="3.83203125" style="100" customWidth="1"/>
    <col min="8" max="8" width="9.33203125" style="100" customWidth="1"/>
    <col min="9" max="9" width="29" style="100" bestFit="1" customWidth="1"/>
    <col min="10" max="16384" width="9.33203125" style="100" customWidth="1"/>
  </cols>
  <sheetData>
    <row r="1" spans="1:9" ht="12.75">
      <c r="A1" s="137"/>
      <c r="I1" s="7" t="s">
        <v>526</v>
      </c>
    </row>
    <row r="2" spans="2:9" ht="12.75">
      <c r="B2" s="962"/>
      <c r="C2" s="962"/>
      <c r="D2" s="600" t="str">
        <f>Contents!B50</f>
        <v>Version: AS XLI 1.2 MEDIUM locked</v>
      </c>
      <c r="E2" s="963"/>
      <c r="F2" s="962"/>
      <c r="G2" s="962"/>
      <c r="I2" s="7" t="s">
        <v>525</v>
      </c>
    </row>
    <row r="3" spans="2:9" s="102" customFormat="1" ht="12.75">
      <c r="B3" s="964"/>
      <c r="C3" s="951"/>
      <c r="D3" s="965" t="s">
        <v>17</v>
      </c>
      <c r="E3" s="965"/>
      <c r="F3" s="965"/>
      <c r="G3" s="964"/>
      <c r="I3" s="7" t="s">
        <v>527</v>
      </c>
    </row>
    <row r="4" spans="2:9" ht="12.75">
      <c r="B4" s="962"/>
      <c r="C4" s="962"/>
      <c r="D4" s="966"/>
      <c r="E4" s="966"/>
      <c r="F4" s="966"/>
      <c r="G4" s="962"/>
      <c r="I4" s="7" t="s">
        <v>528</v>
      </c>
    </row>
    <row r="5" spans="2:9" ht="12.75">
      <c r="B5" s="962"/>
      <c r="C5" s="962"/>
      <c r="D5" s="1421" t="str">
        <f>Contents!B49</f>
        <v>Branch:                                                                           Period:               to                 .</v>
      </c>
      <c r="E5" s="1421"/>
      <c r="F5" s="1421"/>
      <c r="G5" s="962"/>
      <c r="I5" s="7" t="s">
        <v>529</v>
      </c>
    </row>
    <row r="6" spans="2:9" ht="12.75">
      <c r="B6" s="962"/>
      <c r="C6" s="962"/>
      <c r="D6" s="962"/>
      <c r="E6" s="963"/>
      <c r="F6" s="962"/>
      <c r="G6" s="962"/>
      <c r="I6" s="7" t="s">
        <v>530</v>
      </c>
    </row>
    <row r="7" spans="2:9" ht="18.75">
      <c r="B7" s="962"/>
      <c r="C7" s="962"/>
      <c r="D7" s="1426" t="s">
        <v>109</v>
      </c>
      <c r="E7" s="1427"/>
      <c r="F7" s="1427"/>
      <c r="G7" s="962"/>
      <c r="I7" s="7" t="s">
        <v>531</v>
      </c>
    </row>
    <row r="8" spans="2:9" ht="12.75">
      <c r="B8" s="962"/>
      <c r="C8" s="962"/>
      <c r="D8" s="962" t="s">
        <v>501</v>
      </c>
      <c r="E8" s="963"/>
      <c r="F8" s="962"/>
      <c r="G8" s="962"/>
      <c r="I8" s="7" t="s">
        <v>532</v>
      </c>
    </row>
    <row r="9" spans="2:9" ht="13.5" thickBot="1">
      <c r="B9" s="962"/>
      <c r="C9" s="962"/>
      <c r="D9" s="962" t="s">
        <v>502</v>
      </c>
      <c r="E9" s="963"/>
      <c r="F9" s="962"/>
      <c r="G9" s="962"/>
      <c r="I9" s="7" t="s">
        <v>533</v>
      </c>
    </row>
    <row r="10" spans="2:9" ht="17.25" thickBot="1" thickTop="1">
      <c r="B10" s="962"/>
      <c r="C10" s="962"/>
      <c r="D10" s="1428" t="s">
        <v>492</v>
      </c>
      <c r="E10" s="1429"/>
      <c r="F10" s="613">
        <f>'BALANCE 1'!$H$17+'BALANCE 1'!$H$18</f>
        <v>0</v>
      </c>
      <c r="G10" s="962"/>
      <c r="I10" s="7" t="s">
        <v>537</v>
      </c>
    </row>
    <row r="11" spans="2:9" ht="13.5" thickTop="1">
      <c r="B11" s="962"/>
      <c r="C11" s="962"/>
      <c r="D11" s="967"/>
      <c r="E11" s="968"/>
      <c r="F11" s="969" t="s">
        <v>110</v>
      </c>
      <c r="G11" s="962"/>
      <c r="I11" s="7" t="s">
        <v>534</v>
      </c>
    </row>
    <row r="12" spans="2:9" ht="13.5" thickBot="1">
      <c r="B12" s="962"/>
      <c r="C12" s="962"/>
      <c r="D12" s="970" t="s">
        <v>111</v>
      </c>
      <c r="E12" s="971" t="s">
        <v>112</v>
      </c>
      <c r="F12" s="972" t="s">
        <v>113</v>
      </c>
      <c r="G12" s="962"/>
      <c r="I12" s="7" t="s">
        <v>535</v>
      </c>
    </row>
    <row r="13" spans="2:9" ht="16.5" thickTop="1">
      <c r="B13" s="962"/>
      <c r="C13" s="992">
        <v>1</v>
      </c>
      <c r="D13" s="990" t="s">
        <v>114</v>
      </c>
      <c r="E13" s="255" t="s">
        <v>115</v>
      </c>
      <c r="F13" s="467"/>
      <c r="G13" s="962"/>
      <c r="I13" s="7" t="s">
        <v>536</v>
      </c>
    </row>
    <row r="14" spans="2:9" ht="12.75" customHeight="1">
      <c r="B14" s="962"/>
      <c r="C14" s="993">
        <v>2</v>
      </c>
      <c r="D14" s="151"/>
      <c r="E14" s="151"/>
      <c r="F14" s="468"/>
      <c r="G14" s="962"/>
      <c r="I14" s="7" t="s">
        <v>552</v>
      </c>
    </row>
    <row r="15" spans="2:9" ht="12.75" customHeight="1">
      <c r="B15" s="962"/>
      <c r="C15" s="993">
        <v>3</v>
      </c>
      <c r="D15" s="151"/>
      <c r="E15" s="151"/>
      <c r="F15" s="468"/>
      <c r="G15" s="962"/>
      <c r="I15" s="7" t="s">
        <v>553</v>
      </c>
    </row>
    <row r="16" spans="2:9" ht="12.75" customHeight="1">
      <c r="B16" s="962"/>
      <c r="C16" s="993">
        <v>4</v>
      </c>
      <c r="D16" s="151"/>
      <c r="E16" s="151"/>
      <c r="F16" s="468"/>
      <c r="G16" s="962"/>
      <c r="I16" s="7" t="s">
        <v>554</v>
      </c>
    </row>
    <row r="17" spans="2:9" ht="12.75" customHeight="1">
      <c r="B17" s="962"/>
      <c r="C17" s="993">
        <v>5</v>
      </c>
      <c r="D17" s="151"/>
      <c r="E17" s="151"/>
      <c r="F17" s="468"/>
      <c r="G17" s="962"/>
      <c r="I17" s="7" t="s">
        <v>564</v>
      </c>
    </row>
    <row r="18" spans="2:9" ht="12.75" customHeight="1">
      <c r="B18" s="962"/>
      <c r="C18" s="993">
        <v>6</v>
      </c>
      <c r="D18" s="151"/>
      <c r="E18" s="151"/>
      <c r="F18" s="468"/>
      <c r="G18" s="962"/>
      <c r="I18" s="7" t="s">
        <v>565</v>
      </c>
    </row>
    <row r="19" spans="2:9" ht="12.75" customHeight="1">
      <c r="B19" s="962"/>
      <c r="C19" s="993">
        <v>7</v>
      </c>
      <c r="D19" s="151"/>
      <c r="E19" s="151"/>
      <c r="F19" s="468"/>
      <c r="G19" s="962"/>
      <c r="I19" s="7" t="s">
        <v>566</v>
      </c>
    </row>
    <row r="20" spans="2:9" ht="12.75" customHeight="1">
      <c r="B20" s="962"/>
      <c r="C20" s="993">
        <v>8</v>
      </c>
      <c r="D20" s="151"/>
      <c r="E20" s="151"/>
      <c r="F20" s="468"/>
      <c r="G20" s="962"/>
      <c r="I20" s="7" t="s">
        <v>117</v>
      </c>
    </row>
    <row r="21" spans="2:9" ht="12.75" customHeight="1">
      <c r="B21" s="962"/>
      <c r="C21" s="993">
        <v>9</v>
      </c>
      <c r="D21" s="151"/>
      <c r="E21" s="151"/>
      <c r="F21" s="468"/>
      <c r="G21" s="962"/>
      <c r="I21" s="7" t="s">
        <v>568</v>
      </c>
    </row>
    <row r="22" spans="2:9" ht="12.75" customHeight="1">
      <c r="B22" s="962"/>
      <c r="C22" s="993">
        <v>10</v>
      </c>
      <c r="D22" s="151"/>
      <c r="E22" s="151"/>
      <c r="F22" s="468"/>
      <c r="G22" s="962"/>
      <c r="I22" s="7" t="s">
        <v>569</v>
      </c>
    </row>
    <row r="23" spans="2:9" ht="12.75" customHeight="1">
      <c r="B23" s="962"/>
      <c r="C23" s="993">
        <v>11</v>
      </c>
      <c r="D23" s="151"/>
      <c r="E23" s="151"/>
      <c r="F23" s="468"/>
      <c r="G23" s="962"/>
      <c r="I23" s="7" t="s">
        <v>331</v>
      </c>
    </row>
    <row r="24" spans="2:9" ht="12.75" customHeight="1">
      <c r="B24" s="962"/>
      <c r="C24" s="993">
        <v>12</v>
      </c>
      <c r="D24" s="151"/>
      <c r="E24" s="151"/>
      <c r="F24" s="468"/>
      <c r="G24" s="962"/>
      <c r="I24" s="17"/>
    </row>
    <row r="25" spans="2:9" ht="12.75" customHeight="1">
      <c r="B25" s="962"/>
      <c r="C25" s="993">
        <v>13</v>
      </c>
      <c r="D25" s="151"/>
      <c r="E25" s="151"/>
      <c r="F25" s="468"/>
      <c r="G25" s="962"/>
      <c r="I25" s="17"/>
    </row>
    <row r="26" spans="2:9" ht="12.75" customHeight="1">
      <c r="B26" s="962"/>
      <c r="C26" s="993">
        <v>14</v>
      </c>
      <c r="D26" s="151"/>
      <c r="E26" s="151"/>
      <c r="F26" s="468"/>
      <c r="G26" s="962"/>
      <c r="I26" s="17"/>
    </row>
    <row r="27" spans="2:9" ht="12.75" customHeight="1">
      <c r="B27" s="962"/>
      <c r="C27" s="993">
        <v>15</v>
      </c>
      <c r="D27" s="151"/>
      <c r="E27" s="151"/>
      <c r="F27" s="468"/>
      <c r="G27" s="962"/>
      <c r="I27" s="17"/>
    </row>
    <row r="28" spans="2:9" ht="12.75" customHeight="1">
      <c r="B28" s="962"/>
      <c r="C28" s="993">
        <v>16</v>
      </c>
      <c r="D28" s="151"/>
      <c r="E28" s="151"/>
      <c r="F28" s="468"/>
      <c r="G28" s="962"/>
      <c r="I28" s="17"/>
    </row>
    <row r="29" spans="2:9" ht="12.75" customHeight="1">
      <c r="B29" s="962"/>
      <c r="C29" s="993">
        <v>17</v>
      </c>
      <c r="D29" s="151"/>
      <c r="E29" s="151"/>
      <c r="F29" s="468"/>
      <c r="G29" s="962"/>
      <c r="I29" s="17"/>
    </row>
    <row r="30" spans="2:9" ht="12.75" customHeight="1">
      <c r="B30" s="962"/>
      <c r="C30" s="993">
        <v>18</v>
      </c>
      <c r="D30" s="151"/>
      <c r="E30" s="151"/>
      <c r="F30" s="468"/>
      <c r="G30" s="962"/>
      <c r="I30" s="17"/>
    </row>
    <row r="31" spans="2:9" ht="12.75" customHeight="1">
      <c r="B31" s="962"/>
      <c r="C31" s="993">
        <v>19</v>
      </c>
      <c r="D31" s="151"/>
      <c r="E31" s="151"/>
      <c r="F31" s="468"/>
      <c r="G31" s="962"/>
      <c r="I31" s="17"/>
    </row>
    <row r="32" spans="2:9" ht="12.75" customHeight="1">
      <c r="B32" s="962"/>
      <c r="C32" s="993">
        <v>20</v>
      </c>
      <c r="D32" s="151"/>
      <c r="E32" s="151"/>
      <c r="F32" s="468"/>
      <c r="G32" s="962"/>
      <c r="I32" s="16"/>
    </row>
    <row r="33" spans="2:7" ht="12.75" customHeight="1">
      <c r="B33" s="962"/>
      <c r="C33" s="993">
        <v>21</v>
      </c>
      <c r="D33" s="151"/>
      <c r="E33" s="151"/>
      <c r="F33" s="468"/>
      <c r="G33" s="962"/>
    </row>
    <row r="34" spans="2:7" ht="12.75" customHeight="1">
      <c r="B34" s="962"/>
      <c r="C34" s="993">
        <v>22</v>
      </c>
      <c r="D34" s="151"/>
      <c r="E34" s="151"/>
      <c r="F34" s="468"/>
      <c r="G34" s="962"/>
    </row>
    <row r="35" spans="2:7" ht="12.75" customHeight="1">
      <c r="B35" s="962"/>
      <c r="C35" s="993">
        <v>23</v>
      </c>
      <c r="D35" s="151"/>
      <c r="E35" s="151"/>
      <c r="F35" s="468"/>
      <c r="G35" s="962"/>
    </row>
    <row r="36" spans="2:7" ht="12.75" customHeight="1">
      <c r="B36" s="962"/>
      <c r="C36" s="993">
        <v>24</v>
      </c>
      <c r="D36" s="151"/>
      <c r="E36" s="151"/>
      <c r="F36" s="468"/>
      <c r="G36" s="962"/>
    </row>
    <row r="37" spans="2:7" ht="12.75" customHeight="1">
      <c r="B37" s="962"/>
      <c r="C37" s="993">
        <v>25</v>
      </c>
      <c r="D37" s="151"/>
      <c r="E37" s="151"/>
      <c r="F37" s="468"/>
      <c r="G37" s="962"/>
    </row>
    <row r="38" spans="2:7" ht="12.75" customHeight="1">
      <c r="B38" s="962"/>
      <c r="C38" s="993">
        <v>26</v>
      </c>
      <c r="D38" s="151"/>
      <c r="E38" s="151"/>
      <c r="F38" s="468"/>
      <c r="G38" s="962"/>
    </row>
    <row r="39" spans="2:7" ht="12.75" customHeight="1">
      <c r="B39" s="962"/>
      <c r="C39" s="993">
        <v>27</v>
      </c>
      <c r="D39" s="151"/>
      <c r="E39" s="151"/>
      <c r="F39" s="468"/>
      <c r="G39" s="962"/>
    </row>
    <row r="40" spans="2:7" ht="12.75" customHeight="1">
      <c r="B40" s="962"/>
      <c r="C40" s="993">
        <v>28</v>
      </c>
      <c r="D40" s="151"/>
      <c r="E40" s="151"/>
      <c r="F40" s="468"/>
      <c r="G40" s="962"/>
    </row>
    <row r="41" spans="2:7" ht="12.75" customHeight="1">
      <c r="B41" s="962"/>
      <c r="C41" s="993">
        <v>29</v>
      </c>
      <c r="D41" s="151"/>
      <c r="E41" s="151"/>
      <c r="F41" s="468"/>
      <c r="G41" s="962"/>
    </row>
    <row r="42" spans="2:7" ht="12.75" customHeight="1">
      <c r="B42" s="962"/>
      <c r="C42" s="993">
        <v>30</v>
      </c>
      <c r="D42" s="151"/>
      <c r="E42" s="151"/>
      <c r="F42" s="468"/>
      <c r="G42" s="962"/>
    </row>
    <row r="43" spans="2:7" ht="12.75" customHeight="1">
      <c r="B43" s="962"/>
      <c r="C43" s="993">
        <v>31</v>
      </c>
      <c r="D43" s="151"/>
      <c r="E43" s="151"/>
      <c r="F43" s="468"/>
      <c r="G43" s="962"/>
    </row>
    <row r="44" spans="2:7" ht="12.75" customHeight="1">
      <c r="B44" s="962"/>
      <c r="C44" s="993">
        <v>32</v>
      </c>
      <c r="D44" s="151"/>
      <c r="E44" s="151"/>
      <c r="F44" s="468"/>
      <c r="G44" s="962"/>
    </row>
    <row r="45" spans="2:7" ht="12.75" customHeight="1">
      <c r="B45" s="962"/>
      <c r="C45" s="993">
        <v>33</v>
      </c>
      <c r="D45" s="151"/>
      <c r="E45" s="151"/>
      <c r="F45" s="468"/>
      <c r="G45" s="962"/>
    </row>
    <row r="46" spans="2:7" ht="12.75" customHeight="1">
      <c r="B46" s="962"/>
      <c r="C46" s="993">
        <v>34</v>
      </c>
      <c r="D46" s="151"/>
      <c r="E46" s="151"/>
      <c r="F46" s="468"/>
      <c r="G46" s="962"/>
    </row>
    <row r="47" spans="2:7" ht="12.75" customHeight="1">
      <c r="B47" s="962"/>
      <c r="C47" s="993">
        <v>35</v>
      </c>
      <c r="D47" s="151"/>
      <c r="E47" s="151"/>
      <c r="F47" s="468"/>
      <c r="G47" s="962"/>
    </row>
    <row r="48" spans="2:7" ht="12.75" customHeight="1">
      <c r="B48" s="962"/>
      <c r="C48" s="993">
        <v>36</v>
      </c>
      <c r="D48" s="151"/>
      <c r="E48" s="151"/>
      <c r="F48" s="468"/>
      <c r="G48" s="962"/>
    </row>
    <row r="49" spans="2:7" ht="12.75" customHeight="1">
      <c r="B49" s="962"/>
      <c r="C49" s="993">
        <v>37</v>
      </c>
      <c r="D49" s="151"/>
      <c r="E49" s="151"/>
      <c r="F49" s="468"/>
      <c r="G49" s="962"/>
    </row>
    <row r="50" spans="2:7" ht="12.75" customHeight="1">
      <c r="B50" s="962"/>
      <c r="C50" s="993">
        <v>38</v>
      </c>
      <c r="D50" s="151"/>
      <c r="E50" s="151"/>
      <c r="F50" s="468"/>
      <c r="G50" s="962"/>
    </row>
    <row r="51" spans="2:7" ht="12.75" customHeight="1">
      <c r="B51" s="962"/>
      <c r="C51" s="993">
        <v>39</v>
      </c>
      <c r="D51" s="151"/>
      <c r="E51" s="151"/>
      <c r="F51" s="468"/>
      <c r="G51" s="962"/>
    </row>
    <row r="52" spans="2:7" ht="12.75" customHeight="1">
      <c r="B52" s="962"/>
      <c r="C52" s="993">
        <v>40</v>
      </c>
      <c r="D52" s="151"/>
      <c r="E52" s="151"/>
      <c r="F52" s="468"/>
      <c r="G52" s="962"/>
    </row>
    <row r="53" spans="2:7" ht="12.75" customHeight="1">
      <c r="B53" s="962"/>
      <c r="C53" s="993">
        <v>41</v>
      </c>
      <c r="D53" s="151"/>
      <c r="E53" s="151"/>
      <c r="F53" s="468"/>
      <c r="G53" s="962"/>
    </row>
    <row r="54" spans="2:7" ht="12.75" customHeight="1" thickBot="1">
      <c r="B54" s="962"/>
      <c r="C54" s="994">
        <v>42</v>
      </c>
      <c r="D54" s="991"/>
      <c r="E54" s="256"/>
      <c r="F54" s="469"/>
      <c r="G54" s="962"/>
    </row>
    <row r="55" spans="2:7" ht="12.75" customHeight="1" thickBot="1" thickTop="1">
      <c r="B55" s="962"/>
      <c r="C55" s="962"/>
      <c r="D55" s="1430" t="s">
        <v>252</v>
      </c>
      <c r="E55" s="1431"/>
      <c r="F55" s="614">
        <f>SUM(F13:F54)</f>
        <v>0</v>
      </c>
      <c r="G55" s="962"/>
    </row>
    <row r="56" spans="2:7" ht="12.75" customHeight="1" thickTop="1">
      <c r="B56" s="962"/>
      <c r="C56" s="962"/>
      <c r="D56" s="973" t="s">
        <v>59</v>
      </c>
      <c r="E56" s="966"/>
      <c r="F56" s="966"/>
      <c r="G56" s="962"/>
    </row>
    <row r="57" spans="2:7" ht="12.75" customHeight="1">
      <c r="B57" s="962"/>
      <c r="C57" s="962"/>
      <c r="D57" s="974" t="s">
        <v>96</v>
      </c>
      <c r="E57" s="966"/>
      <c r="F57" s="966"/>
      <c r="G57" s="962"/>
    </row>
  </sheetData>
  <sheetProtection password="CCA4" sheet="1" objects="1" scenarios="1" selectLockedCells="1"/>
  <mergeCells count="4">
    <mergeCell ref="D5:F5"/>
    <mergeCell ref="D7:F7"/>
    <mergeCell ref="D10:E10"/>
    <mergeCell ref="D55:E55"/>
  </mergeCells>
  <conditionalFormatting sqref="F55 F10">
    <cfRule type="expression" priority="1" dxfId="0" stopIfTrue="1">
      <formula>AND($F$55=$F$10,$F$10&gt;0)</formula>
    </cfRule>
  </conditionalFormatting>
  <conditionalFormatting sqref="F13:F54">
    <cfRule type="cellIs" priority="2" dxfId="2" operator="lessThan" stopIfTrue="1">
      <formula>0</formula>
    </cfRule>
  </conditionalFormatting>
  <dataValidations count="1">
    <dataValidation type="decimal" operator="greaterThanOrEqual" allowBlank="1" showInputMessage="1" showErrorMessage="1" error="Enter a dollar amount." sqref="F13:F54">
      <formula1>-9999999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59"/>
  <sheetViews>
    <sheetView showGridLines="0" showRowColHeaders="0" showZeros="0" defaultGridColor="0" colorId="8" workbookViewId="0" topLeftCell="A1">
      <selection activeCell="E10" sqref="E10:G10"/>
    </sheetView>
  </sheetViews>
  <sheetFormatPr defaultColWidth="9.33203125" defaultRowHeight="12.75"/>
  <cols>
    <col min="1" max="2" width="3.83203125" style="92" customWidth="1"/>
    <col min="3" max="3" width="16.16015625" style="92" customWidth="1"/>
    <col min="4" max="4" width="14.83203125" style="92" customWidth="1"/>
    <col min="5" max="5" width="17.5" style="93" bestFit="1" customWidth="1"/>
    <col min="6" max="6" width="16.66015625" style="92" bestFit="1" customWidth="1"/>
    <col min="7" max="7" width="14.83203125" style="93" customWidth="1"/>
    <col min="8" max="8" width="17.5" style="92" bestFit="1" customWidth="1"/>
    <col min="9" max="9" width="16.16015625" style="92" bestFit="1" customWidth="1"/>
    <col min="10" max="10" width="3.83203125" style="92" customWidth="1"/>
    <col min="11" max="11" width="9.33203125" style="92" customWidth="1"/>
    <col min="12" max="12" width="29" style="92" bestFit="1" customWidth="1"/>
    <col min="13" max="16384" width="9.33203125" style="92" customWidth="1"/>
  </cols>
  <sheetData>
    <row r="1" spans="1:12" ht="12.75">
      <c r="A1" s="125"/>
      <c r="L1" s="7" t="s">
        <v>526</v>
      </c>
    </row>
    <row r="2" spans="2:12" ht="12.75">
      <c r="B2" s="96"/>
      <c r="C2" s="600" t="str">
        <f>Contents!B50</f>
        <v>Version: AS XLI 1.2 MEDIUM locked</v>
      </c>
      <c r="D2" s="96"/>
      <c r="E2" s="99"/>
      <c r="F2" s="96"/>
      <c r="G2" s="99"/>
      <c r="H2" s="96"/>
      <c r="I2" s="96"/>
      <c r="J2" s="96"/>
      <c r="L2" s="7" t="s">
        <v>525</v>
      </c>
    </row>
    <row r="3" spans="2:12" s="94" customFormat="1" ht="12.75">
      <c r="B3" s="951"/>
      <c r="C3" s="952" t="s">
        <v>17</v>
      </c>
      <c r="D3" s="952"/>
      <c r="E3" s="952"/>
      <c r="F3" s="952"/>
      <c r="G3" s="952"/>
      <c r="H3" s="952"/>
      <c r="I3" s="952"/>
      <c r="J3" s="951"/>
      <c r="L3" s="7" t="s">
        <v>527</v>
      </c>
    </row>
    <row r="4" spans="2:12" ht="12.75">
      <c r="B4" s="96"/>
      <c r="C4" s="98"/>
      <c r="D4" s="98"/>
      <c r="E4" s="98"/>
      <c r="F4" s="98"/>
      <c r="G4" s="98"/>
      <c r="H4" s="98"/>
      <c r="I4" s="98"/>
      <c r="J4" s="96"/>
      <c r="L4" s="7" t="s">
        <v>528</v>
      </c>
    </row>
    <row r="5" spans="2:12" ht="12.75">
      <c r="B5" s="96"/>
      <c r="C5" s="1421" t="str">
        <f>Contents!B49</f>
        <v>Branch:                                                                           Period:               to                 .</v>
      </c>
      <c r="D5" s="1421"/>
      <c r="E5" s="1421"/>
      <c r="F5" s="1421"/>
      <c r="G5" s="1421"/>
      <c r="H5" s="1421"/>
      <c r="I5" s="1421"/>
      <c r="J5" s="96"/>
      <c r="L5" s="7" t="s">
        <v>529</v>
      </c>
    </row>
    <row r="6" spans="2:12" s="95" customFormat="1" ht="12.75">
      <c r="B6" s="959"/>
      <c r="C6" s="959"/>
      <c r="D6" s="959"/>
      <c r="E6" s="1005"/>
      <c r="F6" s="959"/>
      <c r="G6" s="1005"/>
      <c r="H6" s="959"/>
      <c r="I6" s="959"/>
      <c r="J6" s="959"/>
      <c r="L6" s="7" t="s">
        <v>530</v>
      </c>
    </row>
    <row r="7" spans="2:12" ht="18.75">
      <c r="B7" s="96"/>
      <c r="C7" s="1432" t="s">
        <v>377</v>
      </c>
      <c r="D7" s="1433"/>
      <c r="E7" s="1433"/>
      <c r="F7" s="1433"/>
      <c r="G7" s="1433"/>
      <c r="H7" s="1433"/>
      <c r="I7" s="1433"/>
      <c r="J7" s="96"/>
      <c r="L7" s="7" t="s">
        <v>531</v>
      </c>
    </row>
    <row r="8" spans="2:12" ht="12.75">
      <c r="B8" s="96"/>
      <c r="C8" s="1436" t="s">
        <v>378</v>
      </c>
      <c r="D8" s="1197"/>
      <c r="E8" s="1197"/>
      <c r="F8" s="1197"/>
      <c r="G8" s="1197"/>
      <c r="H8" s="1197"/>
      <c r="I8" s="1197"/>
      <c r="J8" s="96"/>
      <c r="L8" s="7" t="s">
        <v>532</v>
      </c>
    </row>
    <row r="9" spans="2:12" ht="15">
      <c r="B9" s="96"/>
      <c r="C9" s="96"/>
      <c r="D9" s="499"/>
      <c r="E9" s="508"/>
      <c r="F9" s="96"/>
      <c r="G9" s="508"/>
      <c r="H9" s="96"/>
      <c r="I9" s="96"/>
      <c r="J9" s="96"/>
      <c r="L9" s="7" t="s">
        <v>533</v>
      </c>
    </row>
    <row r="10" spans="2:12" s="95" customFormat="1" ht="15">
      <c r="B10" s="959"/>
      <c r="C10" s="959"/>
      <c r="D10" s="499" t="s">
        <v>379</v>
      </c>
      <c r="E10" s="1437"/>
      <c r="F10" s="1438"/>
      <c r="G10" s="1438"/>
      <c r="H10" s="1006" t="s">
        <v>380</v>
      </c>
      <c r="I10" s="620"/>
      <c r="J10" s="959"/>
      <c r="L10" s="7" t="s">
        <v>537</v>
      </c>
    </row>
    <row r="11" spans="2:12" ht="15">
      <c r="B11" s="96"/>
      <c r="C11" s="96"/>
      <c r="D11" s="499"/>
      <c r="E11" s="509"/>
      <c r="F11" s="96"/>
      <c r="G11" s="508"/>
      <c r="H11" s="96"/>
      <c r="I11" s="96"/>
      <c r="J11" s="96"/>
      <c r="L11" s="7" t="s">
        <v>534</v>
      </c>
    </row>
    <row r="12" spans="2:12" ht="15.75" thickBot="1">
      <c r="B12" s="96"/>
      <c r="C12" s="1007" t="s">
        <v>516</v>
      </c>
      <c r="D12" s="1008"/>
      <c r="E12" s="1008"/>
      <c r="F12" s="1008"/>
      <c r="G12" s="1008"/>
      <c r="H12" s="1008"/>
      <c r="I12" s="1009"/>
      <c r="J12" s="96"/>
      <c r="L12" s="7" t="s">
        <v>535</v>
      </c>
    </row>
    <row r="13" spans="2:12" ht="14.25" thickBot="1" thickTop="1">
      <c r="B13" s="96"/>
      <c r="C13" s="1439" t="s">
        <v>503</v>
      </c>
      <c r="D13" s="1440"/>
      <c r="E13" s="995">
        <f>I10</f>
        <v>0</v>
      </c>
      <c r="F13" s="1441" t="s">
        <v>383</v>
      </c>
      <c r="G13" s="1442"/>
      <c r="H13" s="502" t="s">
        <v>381</v>
      </c>
      <c r="I13" s="1010" t="s">
        <v>382</v>
      </c>
      <c r="J13" s="96"/>
      <c r="L13" s="7" t="s">
        <v>536</v>
      </c>
    </row>
    <row r="14" spans="2:12" s="95" customFormat="1" ht="13.5" thickTop="1">
      <c r="B14" s="96"/>
      <c r="C14" s="1449" t="s">
        <v>504</v>
      </c>
      <c r="D14" s="1450"/>
      <c r="E14" s="557">
        <f>'BALANCE 1'!G28</f>
        <v>0</v>
      </c>
      <c r="F14" s="1451" t="s">
        <v>88</v>
      </c>
      <c r="G14" s="1452"/>
      <c r="H14" s="505"/>
      <c r="I14" s="506"/>
      <c r="J14" s="96"/>
      <c r="L14" s="7" t="s">
        <v>552</v>
      </c>
    </row>
    <row r="15" spans="2:12" ht="12.75">
      <c r="B15" s="96"/>
      <c r="C15" s="1028"/>
      <c r="D15" s="1029" t="s">
        <v>505</v>
      </c>
      <c r="E15" s="557">
        <f>I58</f>
        <v>0</v>
      </c>
      <c r="F15" s="1453" t="s">
        <v>89</v>
      </c>
      <c r="G15" s="1454"/>
      <c r="H15" s="152"/>
      <c r="I15" s="507"/>
      <c r="J15" s="96"/>
      <c r="L15" s="7" t="s">
        <v>553</v>
      </c>
    </row>
    <row r="16" spans="2:12" ht="15" customHeight="1" thickBot="1">
      <c r="B16" s="96"/>
      <c r="C16" s="1434" t="s">
        <v>506</v>
      </c>
      <c r="D16" s="1435"/>
      <c r="E16" s="996">
        <f>E13+E14-E15</f>
        <v>0</v>
      </c>
      <c r="F16" s="1455" t="s">
        <v>90</v>
      </c>
      <c r="G16" s="1456"/>
      <c r="H16" s="500">
        <f>IF(H15=0,0,ROUND(H14/H15,2))</f>
        <v>0</v>
      </c>
      <c r="I16" s="501">
        <f>IF(I15=0,0,ROUND(I14/I15,2))</f>
        <v>0</v>
      </c>
      <c r="J16" s="96"/>
      <c r="L16" s="7" t="s">
        <v>554</v>
      </c>
    </row>
    <row r="17" spans="2:12" ht="14.25" thickBot="1" thickTop="1">
      <c r="B17" s="96"/>
      <c r="C17" s="959"/>
      <c r="D17" s="1011"/>
      <c r="E17" s="1012"/>
      <c r="F17" s="959"/>
      <c r="G17" s="1012"/>
      <c r="H17" s="959"/>
      <c r="I17" s="959"/>
      <c r="J17" s="96"/>
      <c r="L17" s="7" t="s">
        <v>564</v>
      </c>
    </row>
    <row r="18" spans="2:12" ht="14.25" customHeight="1" thickTop="1">
      <c r="B18" s="96"/>
      <c r="C18" s="1013" t="s">
        <v>29</v>
      </c>
      <c r="D18" s="1014" t="s">
        <v>507</v>
      </c>
      <c r="E18" s="1015" t="s">
        <v>508</v>
      </c>
      <c r="F18" s="1016" t="s">
        <v>509</v>
      </c>
      <c r="G18" s="1014" t="s">
        <v>510</v>
      </c>
      <c r="H18" s="1015" t="s">
        <v>511</v>
      </c>
      <c r="I18" s="1017" t="s">
        <v>512</v>
      </c>
      <c r="J18" s="96"/>
      <c r="L18" s="7" t="s">
        <v>565</v>
      </c>
    </row>
    <row r="19" spans="2:12" ht="12.75">
      <c r="B19" s="96"/>
      <c r="C19" s="1018" t="s">
        <v>91</v>
      </c>
      <c r="D19" s="1019" t="s">
        <v>513</v>
      </c>
      <c r="E19" s="1020" t="s">
        <v>94</v>
      </c>
      <c r="F19" s="1021" t="s">
        <v>92</v>
      </c>
      <c r="G19" s="1019" t="s">
        <v>513</v>
      </c>
      <c r="H19" s="1020" t="s">
        <v>94</v>
      </c>
      <c r="I19" s="1022" t="s">
        <v>92</v>
      </c>
      <c r="J19" s="96"/>
      <c r="L19" s="7" t="s">
        <v>566</v>
      </c>
    </row>
    <row r="20" spans="2:12" ht="13.5" thickBot="1">
      <c r="B20" s="96"/>
      <c r="C20" s="1023" t="s">
        <v>93</v>
      </c>
      <c r="D20" s="1024" t="s">
        <v>514</v>
      </c>
      <c r="E20" s="1025"/>
      <c r="F20" s="1026" t="s">
        <v>95</v>
      </c>
      <c r="G20" s="1024" t="s">
        <v>514</v>
      </c>
      <c r="H20" s="1025"/>
      <c r="I20" s="1027" t="s">
        <v>95</v>
      </c>
      <c r="J20" s="96"/>
      <c r="L20" s="7" t="s">
        <v>117</v>
      </c>
    </row>
    <row r="21" spans="2:12" ht="12.75">
      <c r="B21" s="96"/>
      <c r="C21" s="997">
        <v>1</v>
      </c>
      <c r="D21" s="998"/>
      <c r="E21" s="503"/>
      <c r="F21" s="999">
        <f>E21*C21*D21</f>
        <v>0</v>
      </c>
      <c r="G21" s="998"/>
      <c r="H21" s="503"/>
      <c r="I21" s="464">
        <f>H21*C21*G21</f>
        <v>0</v>
      </c>
      <c r="J21" s="96"/>
      <c r="L21" s="7" t="s">
        <v>568</v>
      </c>
    </row>
    <row r="22" spans="2:12" ht="12.75">
      <c r="B22" s="96"/>
      <c r="C22" s="1000">
        <f>C21+1</f>
        <v>2</v>
      </c>
      <c r="D22" s="1001"/>
      <c r="E22" s="504"/>
      <c r="F22" s="999">
        <f aca="true" t="shared" si="0" ref="F22:F56">E22*C22*D22</f>
        <v>0</v>
      </c>
      <c r="G22" s="1001"/>
      <c r="H22" s="504"/>
      <c r="I22" s="464">
        <f aca="true" t="shared" si="1" ref="I22:I56">H22*C22*G22</f>
        <v>0</v>
      </c>
      <c r="J22" s="96"/>
      <c r="L22" s="7" t="s">
        <v>569</v>
      </c>
    </row>
    <row r="23" spans="2:12" ht="12.75">
      <c r="B23" s="96"/>
      <c r="C23" s="1000">
        <f aca="true" t="shared" si="2" ref="C23:C56">C22+1</f>
        <v>3</v>
      </c>
      <c r="D23" s="1001"/>
      <c r="E23" s="504"/>
      <c r="F23" s="999">
        <f t="shared" si="0"/>
        <v>0</v>
      </c>
      <c r="G23" s="1001"/>
      <c r="H23" s="504"/>
      <c r="I23" s="464">
        <f t="shared" si="1"/>
        <v>0</v>
      </c>
      <c r="J23" s="96"/>
      <c r="L23" s="7" t="s">
        <v>331</v>
      </c>
    </row>
    <row r="24" spans="2:12" ht="12.75">
      <c r="B24" s="96"/>
      <c r="C24" s="1000">
        <f t="shared" si="2"/>
        <v>4</v>
      </c>
      <c r="D24" s="1001"/>
      <c r="E24" s="504"/>
      <c r="F24" s="999">
        <f t="shared" si="0"/>
        <v>0</v>
      </c>
      <c r="G24" s="1001"/>
      <c r="H24" s="504"/>
      <c r="I24" s="464">
        <f t="shared" si="1"/>
        <v>0</v>
      </c>
      <c r="J24" s="96"/>
      <c r="L24" s="17"/>
    </row>
    <row r="25" spans="2:12" ht="12.75">
      <c r="B25" s="96"/>
      <c r="C25" s="1000">
        <f t="shared" si="2"/>
        <v>5</v>
      </c>
      <c r="D25" s="1001"/>
      <c r="E25" s="504"/>
      <c r="F25" s="999">
        <f t="shared" si="0"/>
        <v>0</v>
      </c>
      <c r="G25" s="1001"/>
      <c r="H25" s="504"/>
      <c r="I25" s="464">
        <f t="shared" si="1"/>
        <v>0</v>
      </c>
      <c r="J25" s="96"/>
      <c r="L25" s="17"/>
    </row>
    <row r="26" spans="2:12" ht="12.75">
      <c r="B26" s="96"/>
      <c r="C26" s="1000">
        <f t="shared" si="2"/>
        <v>6</v>
      </c>
      <c r="D26" s="1001"/>
      <c r="E26" s="504"/>
      <c r="F26" s="999">
        <f t="shared" si="0"/>
        <v>0</v>
      </c>
      <c r="G26" s="1001"/>
      <c r="H26" s="504"/>
      <c r="I26" s="464">
        <f t="shared" si="1"/>
        <v>0</v>
      </c>
      <c r="J26" s="96"/>
      <c r="L26" s="17"/>
    </row>
    <row r="27" spans="2:12" ht="12.75">
      <c r="B27" s="96"/>
      <c r="C27" s="1000">
        <f t="shared" si="2"/>
        <v>7</v>
      </c>
      <c r="D27" s="1001"/>
      <c r="E27" s="504"/>
      <c r="F27" s="999">
        <f t="shared" si="0"/>
        <v>0</v>
      </c>
      <c r="G27" s="1001"/>
      <c r="H27" s="504"/>
      <c r="I27" s="464">
        <f t="shared" si="1"/>
        <v>0</v>
      </c>
      <c r="J27" s="96"/>
      <c r="L27" s="17"/>
    </row>
    <row r="28" spans="2:12" ht="12.75">
      <c r="B28" s="96"/>
      <c r="C28" s="1000">
        <f t="shared" si="2"/>
        <v>8</v>
      </c>
      <c r="D28" s="1001"/>
      <c r="E28" s="504"/>
      <c r="F28" s="999">
        <f t="shared" si="0"/>
        <v>0</v>
      </c>
      <c r="G28" s="1001"/>
      <c r="H28" s="504"/>
      <c r="I28" s="464">
        <f t="shared" si="1"/>
        <v>0</v>
      </c>
      <c r="J28" s="96"/>
      <c r="L28" s="17"/>
    </row>
    <row r="29" spans="2:12" ht="12.75">
      <c r="B29" s="96"/>
      <c r="C29" s="1000">
        <f t="shared" si="2"/>
        <v>9</v>
      </c>
      <c r="D29" s="1001"/>
      <c r="E29" s="504"/>
      <c r="F29" s="999">
        <f t="shared" si="0"/>
        <v>0</v>
      </c>
      <c r="G29" s="1001"/>
      <c r="H29" s="504"/>
      <c r="I29" s="464">
        <f t="shared" si="1"/>
        <v>0</v>
      </c>
      <c r="J29" s="96"/>
      <c r="L29" s="17"/>
    </row>
    <row r="30" spans="2:12" ht="12.75">
      <c r="B30" s="96"/>
      <c r="C30" s="1000">
        <f t="shared" si="2"/>
        <v>10</v>
      </c>
      <c r="D30" s="1001"/>
      <c r="E30" s="504"/>
      <c r="F30" s="999">
        <f t="shared" si="0"/>
        <v>0</v>
      </c>
      <c r="G30" s="1001"/>
      <c r="H30" s="504"/>
      <c r="I30" s="464">
        <f t="shared" si="1"/>
        <v>0</v>
      </c>
      <c r="J30" s="96"/>
      <c r="L30" s="17"/>
    </row>
    <row r="31" spans="2:12" ht="12.75">
      <c r="B31" s="96"/>
      <c r="C31" s="1000">
        <f t="shared" si="2"/>
        <v>11</v>
      </c>
      <c r="D31" s="1001"/>
      <c r="E31" s="504"/>
      <c r="F31" s="999">
        <f t="shared" si="0"/>
        <v>0</v>
      </c>
      <c r="G31" s="1001"/>
      <c r="H31" s="504"/>
      <c r="I31" s="464">
        <f t="shared" si="1"/>
        <v>0</v>
      </c>
      <c r="J31" s="96"/>
      <c r="L31" s="17"/>
    </row>
    <row r="32" spans="2:12" ht="12.75">
      <c r="B32" s="96"/>
      <c r="C32" s="1000">
        <f t="shared" si="2"/>
        <v>12</v>
      </c>
      <c r="D32" s="1001"/>
      <c r="E32" s="504"/>
      <c r="F32" s="999">
        <f t="shared" si="0"/>
        <v>0</v>
      </c>
      <c r="G32" s="1001"/>
      <c r="H32" s="504"/>
      <c r="I32" s="464">
        <f t="shared" si="1"/>
        <v>0</v>
      </c>
      <c r="J32" s="96"/>
      <c r="L32" s="16"/>
    </row>
    <row r="33" spans="2:10" ht="12.75">
      <c r="B33" s="96"/>
      <c r="C33" s="1000">
        <f t="shared" si="2"/>
        <v>13</v>
      </c>
      <c r="D33" s="1001"/>
      <c r="E33" s="504"/>
      <c r="F33" s="999">
        <f t="shared" si="0"/>
        <v>0</v>
      </c>
      <c r="G33" s="1001"/>
      <c r="H33" s="504"/>
      <c r="I33" s="464">
        <f t="shared" si="1"/>
        <v>0</v>
      </c>
      <c r="J33" s="96"/>
    </row>
    <row r="34" spans="2:10" ht="12.75">
      <c r="B34" s="96"/>
      <c r="C34" s="1000">
        <f t="shared" si="2"/>
        <v>14</v>
      </c>
      <c r="D34" s="1001"/>
      <c r="E34" s="504"/>
      <c r="F34" s="999">
        <f t="shared" si="0"/>
        <v>0</v>
      </c>
      <c r="G34" s="1001"/>
      <c r="H34" s="504"/>
      <c r="I34" s="464">
        <f t="shared" si="1"/>
        <v>0</v>
      </c>
      <c r="J34" s="96"/>
    </row>
    <row r="35" spans="2:10" ht="12.75">
      <c r="B35" s="96"/>
      <c r="C35" s="1000">
        <f t="shared" si="2"/>
        <v>15</v>
      </c>
      <c r="D35" s="1001"/>
      <c r="E35" s="504"/>
      <c r="F35" s="999">
        <f t="shared" si="0"/>
        <v>0</v>
      </c>
      <c r="G35" s="1001"/>
      <c r="H35" s="504"/>
      <c r="I35" s="464">
        <f t="shared" si="1"/>
        <v>0</v>
      </c>
      <c r="J35" s="96"/>
    </row>
    <row r="36" spans="2:10" ht="12.75">
      <c r="B36" s="96"/>
      <c r="C36" s="1000">
        <f t="shared" si="2"/>
        <v>16</v>
      </c>
      <c r="D36" s="1001"/>
      <c r="E36" s="504"/>
      <c r="F36" s="999">
        <f t="shared" si="0"/>
        <v>0</v>
      </c>
      <c r="G36" s="1001"/>
      <c r="H36" s="504"/>
      <c r="I36" s="464">
        <f t="shared" si="1"/>
        <v>0</v>
      </c>
      <c r="J36" s="96"/>
    </row>
    <row r="37" spans="2:10" ht="12.75">
      <c r="B37" s="96"/>
      <c r="C37" s="1000">
        <f t="shared" si="2"/>
        <v>17</v>
      </c>
      <c r="D37" s="1001"/>
      <c r="E37" s="504"/>
      <c r="F37" s="999">
        <f t="shared" si="0"/>
        <v>0</v>
      </c>
      <c r="G37" s="1001"/>
      <c r="H37" s="504"/>
      <c r="I37" s="464">
        <f t="shared" si="1"/>
        <v>0</v>
      </c>
      <c r="J37" s="96"/>
    </row>
    <row r="38" spans="2:10" ht="12.75">
      <c r="B38" s="96"/>
      <c r="C38" s="1000">
        <f t="shared" si="2"/>
        <v>18</v>
      </c>
      <c r="D38" s="1001"/>
      <c r="E38" s="504"/>
      <c r="F38" s="999">
        <f t="shared" si="0"/>
        <v>0</v>
      </c>
      <c r="G38" s="1001"/>
      <c r="H38" s="504"/>
      <c r="I38" s="464">
        <f t="shared" si="1"/>
        <v>0</v>
      </c>
      <c r="J38" s="96"/>
    </row>
    <row r="39" spans="2:10" ht="12.75">
      <c r="B39" s="96"/>
      <c r="C39" s="1000">
        <f t="shared" si="2"/>
        <v>19</v>
      </c>
      <c r="D39" s="1001"/>
      <c r="E39" s="504"/>
      <c r="F39" s="999">
        <f t="shared" si="0"/>
        <v>0</v>
      </c>
      <c r="G39" s="1001"/>
      <c r="H39" s="504"/>
      <c r="I39" s="464">
        <f t="shared" si="1"/>
        <v>0</v>
      </c>
      <c r="J39" s="96"/>
    </row>
    <row r="40" spans="2:10" ht="12.75">
      <c r="B40" s="96"/>
      <c r="C40" s="1000">
        <f t="shared" si="2"/>
        <v>20</v>
      </c>
      <c r="D40" s="1001"/>
      <c r="E40" s="504"/>
      <c r="F40" s="999">
        <f t="shared" si="0"/>
        <v>0</v>
      </c>
      <c r="G40" s="1001"/>
      <c r="H40" s="504"/>
      <c r="I40" s="464">
        <f t="shared" si="1"/>
        <v>0</v>
      </c>
      <c r="J40" s="96"/>
    </row>
    <row r="41" spans="2:10" ht="12.75">
      <c r="B41" s="96"/>
      <c r="C41" s="1000">
        <f t="shared" si="2"/>
        <v>21</v>
      </c>
      <c r="D41" s="1001"/>
      <c r="E41" s="504"/>
      <c r="F41" s="999">
        <f t="shared" si="0"/>
        <v>0</v>
      </c>
      <c r="G41" s="1001"/>
      <c r="H41" s="504"/>
      <c r="I41" s="464">
        <f t="shared" si="1"/>
        <v>0</v>
      </c>
      <c r="J41" s="96"/>
    </row>
    <row r="42" spans="2:10" ht="12.75">
      <c r="B42" s="96"/>
      <c r="C42" s="1000">
        <f t="shared" si="2"/>
        <v>22</v>
      </c>
      <c r="D42" s="1001"/>
      <c r="E42" s="504"/>
      <c r="F42" s="999">
        <f t="shared" si="0"/>
        <v>0</v>
      </c>
      <c r="G42" s="1001"/>
      <c r="H42" s="504"/>
      <c r="I42" s="464">
        <f t="shared" si="1"/>
        <v>0</v>
      </c>
      <c r="J42" s="96"/>
    </row>
    <row r="43" spans="2:10" ht="12.75">
      <c r="B43" s="96"/>
      <c r="C43" s="1000">
        <f t="shared" si="2"/>
        <v>23</v>
      </c>
      <c r="D43" s="1001"/>
      <c r="E43" s="504"/>
      <c r="F43" s="999">
        <f t="shared" si="0"/>
        <v>0</v>
      </c>
      <c r="G43" s="1001"/>
      <c r="H43" s="504"/>
      <c r="I43" s="464">
        <f t="shared" si="1"/>
        <v>0</v>
      </c>
      <c r="J43" s="96"/>
    </row>
    <row r="44" spans="2:10" ht="12.75">
      <c r="B44" s="96"/>
      <c r="C44" s="1000">
        <f t="shared" si="2"/>
        <v>24</v>
      </c>
      <c r="D44" s="1001"/>
      <c r="E44" s="504"/>
      <c r="F44" s="999">
        <f t="shared" si="0"/>
        <v>0</v>
      </c>
      <c r="G44" s="1001"/>
      <c r="H44" s="504"/>
      <c r="I44" s="464">
        <f t="shared" si="1"/>
        <v>0</v>
      </c>
      <c r="J44" s="96"/>
    </row>
    <row r="45" spans="2:10" ht="12.75">
      <c r="B45" s="96"/>
      <c r="C45" s="1000">
        <f t="shared" si="2"/>
        <v>25</v>
      </c>
      <c r="D45" s="1001"/>
      <c r="E45" s="504"/>
      <c r="F45" s="999">
        <f t="shared" si="0"/>
        <v>0</v>
      </c>
      <c r="G45" s="1001"/>
      <c r="H45" s="504"/>
      <c r="I45" s="464">
        <f t="shared" si="1"/>
        <v>0</v>
      </c>
      <c r="J45" s="96"/>
    </row>
    <row r="46" spans="2:10" ht="12.75">
      <c r="B46" s="96"/>
      <c r="C46" s="1000">
        <f t="shared" si="2"/>
        <v>26</v>
      </c>
      <c r="D46" s="1001"/>
      <c r="E46" s="504"/>
      <c r="F46" s="999">
        <f t="shared" si="0"/>
        <v>0</v>
      </c>
      <c r="G46" s="1001"/>
      <c r="H46" s="504"/>
      <c r="I46" s="464">
        <f t="shared" si="1"/>
        <v>0</v>
      </c>
      <c r="J46" s="96"/>
    </row>
    <row r="47" spans="2:10" ht="12.75">
      <c r="B47" s="96"/>
      <c r="C47" s="1000">
        <f t="shared" si="2"/>
        <v>27</v>
      </c>
      <c r="D47" s="1001"/>
      <c r="E47" s="504"/>
      <c r="F47" s="999">
        <f t="shared" si="0"/>
        <v>0</v>
      </c>
      <c r="G47" s="1001"/>
      <c r="H47" s="504"/>
      <c r="I47" s="464">
        <f t="shared" si="1"/>
        <v>0</v>
      </c>
      <c r="J47" s="96"/>
    </row>
    <row r="48" spans="2:10" ht="12.75">
      <c r="B48" s="96"/>
      <c r="C48" s="1000">
        <f t="shared" si="2"/>
        <v>28</v>
      </c>
      <c r="D48" s="1001"/>
      <c r="E48" s="504"/>
      <c r="F48" s="999">
        <f t="shared" si="0"/>
        <v>0</v>
      </c>
      <c r="G48" s="1001"/>
      <c r="H48" s="504"/>
      <c r="I48" s="464">
        <f t="shared" si="1"/>
        <v>0</v>
      </c>
      <c r="J48" s="96"/>
    </row>
    <row r="49" spans="2:10" ht="12.75">
      <c r="B49" s="96"/>
      <c r="C49" s="1000">
        <f t="shared" si="2"/>
        <v>29</v>
      </c>
      <c r="D49" s="1001"/>
      <c r="E49" s="504"/>
      <c r="F49" s="999">
        <f t="shared" si="0"/>
        <v>0</v>
      </c>
      <c r="G49" s="1001"/>
      <c r="H49" s="504"/>
      <c r="I49" s="464">
        <f t="shared" si="1"/>
        <v>0</v>
      </c>
      <c r="J49" s="96"/>
    </row>
    <row r="50" spans="2:10" ht="12.75">
      <c r="B50" s="96"/>
      <c r="C50" s="1000">
        <f t="shared" si="2"/>
        <v>30</v>
      </c>
      <c r="D50" s="1001"/>
      <c r="E50" s="504"/>
      <c r="F50" s="999">
        <f t="shared" si="0"/>
        <v>0</v>
      </c>
      <c r="G50" s="1001"/>
      <c r="H50" s="504"/>
      <c r="I50" s="464">
        <f t="shared" si="1"/>
        <v>0</v>
      </c>
      <c r="J50" s="96"/>
    </row>
    <row r="51" spans="2:10" ht="12.75">
      <c r="B51" s="96"/>
      <c r="C51" s="1000">
        <f t="shared" si="2"/>
        <v>31</v>
      </c>
      <c r="D51" s="1001"/>
      <c r="E51" s="504"/>
      <c r="F51" s="999">
        <f t="shared" si="0"/>
        <v>0</v>
      </c>
      <c r="G51" s="1001"/>
      <c r="H51" s="504"/>
      <c r="I51" s="464">
        <f t="shared" si="1"/>
        <v>0</v>
      </c>
      <c r="J51" s="96"/>
    </row>
    <row r="52" spans="2:10" ht="12.75">
      <c r="B52" s="96"/>
      <c r="C52" s="1000">
        <f t="shared" si="2"/>
        <v>32</v>
      </c>
      <c r="D52" s="1001"/>
      <c r="E52" s="504"/>
      <c r="F52" s="999">
        <f t="shared" si="0"/>
        <v>0</v>
      </c>
      <c r="G52" s="1001"/>
      <c r="H52" s="504"/>
      <c r="I52" s="464">
        <f t="shared" si="1"/>
        <v>0</v>
      </c>
      <c r="J52" s="96"/>
    </row>
    <row r="53" spans="2:10" ht="12.75">
      <c r="B53" s="96"/>
      <c r="C53" s="1000">
        <f t="shared" si="2"/>
        <v>33</v>
      </c>
      <c r="D53" s="1001"/>
      <c r="E53" s="504"/>
      <c r="F53" s="999">
        <f t="shared" si="0"/>
        <v>0</v>
      </c>
      <c r="G53" s="1001"/>
      <c r="H53" s="504"/>
      <c r="I53" s="464">
        <f t="shared" si="1"/>
        <v>0</v>
      </c>
      <c r="J53" s="96"/>
    </row>
    <row r="54" spans="2:10" ht="12.75">
      <c r="B54" s="96"/>
      <c r="C54" s="1000">
        <f t="shared" si="2"/>
        <v>34</v>
      </c>
      <c r="D54" s="1001"/>
      <c r="E54" s="504"/>
      <c r="F54" s="999">
        <f t="shared" si="0"/>
        <v>0</v>
      </c>
      <c r="G54" s="1001"/>
      <c r="H54" s="504"/>
      <c r="I54" s="464">
        <f t="shared" si="1"/>
        <v>0</v>
      </c>
      <c r="J54" s="96"/>
    </row>
    <row r="55" spans="2:10" ht="12.75">
      <c r="B55" s="96"/>
      <c r="C55" s="1000">
        <f t="shared" si="2"/>
        <v>35</v>
      </c>
      <c r="D55" s="1001"/>
      <c r="E55" s="504"/>
      <c r="F55" s="999">
        <f t="shared" si="0"/>
        <v>0</v>
      </c>
      <c r="G55" s="1001"/>
      <c r="H55" s="504"/>
      <c r="I55" s="464">
        <f t="shared" si="1"/>
        <v>0</v>
      </c>
      <c r="J55" s="96"/>
    </row>
    <row r="56" spans="2:10" ht="12.75">
      <c r="B56" s="96"/>
      <c r="C56" s="1000">
        <f t="shared" si="2"/>
        <v>36</v>
      </c>
      <c r="D56" s="1001"/>
      <c r="E56" s="504"/>
      <c r="F56" s="999">
        <f t="shared" si="0"/>
        <v>0</v>
      </c>
      <c r="G56" s="1001"/>
      <c r="H56" s="504"/>
      <c r="I56" s="464">
        <f t="shared" si="1"/>
        <v>0</v>
      </c>
      <c r="J56" s="96"/>
    </row>
    <row r="57" spans="2:10" ht="13.5" thickBot="1">
      <c r="B57" s="96"/>
      <c r="C57" s="1443" t="s">
        <v>515</v>
      </c>
      <c r="D57" s="1444"/>
      <c r="E57" s="254" t="s">
        <v>118</v>
      </c>
      <c r="F57" s="1002"/>
      <c r="G57" s="573"/>
      <c r="H57" s="254" t="s">
        <v>118</v>
      </c>
      <c r="I57" s="1003"/>
      <c r="J57" s="96"/>
    </row>
    <row r="58" spans="2:10" ht="13.5" thickBot="1">
      <c r="B58" s="96"/>
      <c r="C58" s="1445"/>
      <c r="D58" s="1446"/>
      <c r="E58" s="1446"/>
      <c r="F58" s="1004"/>
      <c r="G58" s="1004"/>
      <c r="H58" s="465" t="s">
        <v>108</v>
      </c>
      <c r="I58" s="466">
        <f>SUM(I21:I57)+SUM(F21:F57)</f>
        <v>0</v>
      </c>
      <c r="J58" s="96"/>
    </row>
    <row r="59" spans="2:10" ht="13.5" thickTop="1">
      <c r="B59" s="96"/>
      <c r="C59" s="1447" t="s">
        <v>116</v>
      </c>
      <c r="D59" s="1448"/>
      <c r="E59" s="1448"/>
      <c r="F59" s="1448"/>
      <c r="G59" s="1448"/>
      <c r="H59" s="1448"/>
      <c r="I59" s="1448"/>
      <c r="J59" s="96"/>
    </row>
  </sheetData>
  <sheetProtection password="CCA4" sheet="1" objects="1" scenarios="1" selectLockedCells="1"/>
  <mergeCells count="14">
    <mergeCell ref="C57:D57"/>
    <mergeCell ref="C58:E58"/>
    <mergeCell ref="C59:I59"/>
    <mergeCell ref="C14:D14"/>
    <mergeCell ref="F14:G14"/>
    <mergeCell ref="F15:G15"/>
    <mergeCell ref="F16:G16"/>
    <mergeCell ref="C5:I5"/>
    <mergeCell ref="C7:I7"/>
    <mergeCell ref="C16:D16"/>
    <mergeCell ref="C8:I8"/>
    <mergeCell ref="E10:G10"/>
    <mergeCell ref="C13:D13"/>
    <mergeCell ref="F13:G13"/>
  </mergeCells>
  <conditionalFormatting sqref="C26:C49">
    <cfRule type="expression" priority="1" dxfId="4" stopIfTrue="1">
      <formula>($C$15="Irregular")</formula>
    </cfRule>
  </conditionalFormatting>
  <dataValidations count="2">
    <dataValidation type="whole" operator="greaterThan" allowBlank="1" showInputMessage="1" showErrorMessage="1" error="Enter a whole quantity greater than zero." sqref="D21:D56 G21:G56 H15:I15">
      <formula1>0</formula1>
    </dataValidation>
    <dataValidation type="decimal" operator="greaterThanOrEqual" allowBlank="1" showInputMessage="1" showErrorMessage="1" error="Enter a dollar amount greater than zero." sqref="H14:I14 G9 G11 E9 E11 E13:E14">
      <formula1>0</formula1>
    </dataValidation>
  </dataValidations>
  <hyperlinks>
    <hyperlink ref="L2" location="'BALANCE 1'!A1" display="1. BALANCE"/>
    <hyperlink ref="L3" location="'INCOME 2'!A1" display="2. INCOME"/>
    <hyperlink ref="L4" location="'PRIMARY ACCOUNT 3a'!A1" display="3.a PRIMARY ACCOUNT"/>
    <hyperlink ref="L7" location="'COMP BAL DTL 5'!A1" display="5. COMP BAL DTL"/>
    <hyperlink ref="L8" location="'INVENTORY DTL 6'!A1" display="6. INVENTORY DTL"/>
    <hyperlink ref="L9" location="'REGALIA SALES DTL 7'!A1" display="7. REGALIA SALES DTL"/>
    <hyperlink ref="L11" location="'TRANSFER IN 9'!A1" display="9. TRANSFER IN"/>
    <hyperlink ref="L12" location="'TRANSFER OUT 10'!A1" display="10. TRANSFER OUT"/>
    <hyperlink ref="L13" location="'INCOME DTL 11a'!A1" display="11.a INCOME DTL"/>
    <hyperlink ref="L14" location="'INCOME DTL 11b'!A1" display="11.b INCOME DTL"/>
    <hyperlink ref="L15" location="'EXPENSE DTL 12a'!A1" display="12.a EXPENSE DTL"/>
    <hyperlink ref="L16" location="'EXPENSE DTL 12b'!A1" display="12.b EXPENSE DTL"/>
    <hyperlink ref="L6" location="'CONTACT INFO 4'!A1" display="4. CONTACT INFO"/>
    <hyperlink ref="L19" location="'NEWSLETTER 15'!A1" display="15. NEWSLETTER"/>
    <hyperlink ref="L18" location="'FUNDS 14'!A1" display="14. FUNDS"/>
    <hyperlink ref="L17" location="'FINANCE COMM 13'!A1" display="13. FINANCE COMM"/>
    <hyperlink ref="L20" location="COMMENTS!A1" display="COMMENTS"/>
    <hyperlink ref="L5" location="'SECONDARY ACCOUNTS 3b'!A1" display="3.b SECONDARY ACCOUNTS"/>
    <hyperlink ref="L1" location="Contents!A1" display="CONTENTS"/>
    <hyperlink ref="L10" location="'DEPR DTL 8'!A1" display="8. DEPRECIATION DTL"/>
    <hyperlink ref="L21" location="'TRANSFER IN 9b'!A1" display="9.b TRANSFER IN"/>
    <hyperlink ref="L22" location="'TRANSFER OUT 10b'!A1" display="10.b TRANSFER OUT"/>
    <hyperlink ref="L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1"/>
  <sheetViews>
    <sheetView showGridLines="0" showRowColHeaders="0" defaultGridColor="0" colorId="8" workbookViewId="0" topLeftCell="A1">
      <selection activeCell="K23" sqref="K23"/>
    </sheetView>
  </sheetViews>
  <sheetFormatPr defaultColWidth="9.33203125" defaultRowHeight="12.75"/>
  <cols>
    <col min="1" max="2" width="3.83203125" style="22" customWidth="1"/>
    <col min="3" max="3" width="12.66015625" style="5" customWidth="1"/>
    <col min="4" max="4" width="27" style="5" customWidth="1"/>
    <col min="5" max="5" width="28.16015625" style="5" customWidth="1"/>
    <col min="6" max="6" width="7" style="5" customWidth="1"/>
    <col min="7" max="8" width="15.83203125" style="5" customWidth="1"/>
    <col min="9" max="9" width="3.33203125" style="5" customWidth="1"/>
    <col min="10" max="10" width="11.33203125" style="5" customWidth="1"/>
    <col min="11" max="11" width="29" style="5" bestFit="1" customWidth="1"/>
    <col min="12" max="16384" width="9.33203125" style="5" customWidth="1"/>
  </cols>
  <sheetData>
    <row r="1" spans="1:11" ht="12.75">
      <c r="A1" s="128"/>
      <c r="B1" s="3"/>
      <c r="C1" s="4"/>
      <c r="D1" s="4"/>
      <c r="E1" s="4"/>
      <c r="F1" s="4"/>
      <c r="G1" s="4"/>
      <c r="H1" s="4"/>
      <c r="I1" s="4"/>
      <c r="K1" s="7" t="s">
        <v>526</v>
      </c>
    </row>
    <row r="2" spans="1:11" ht="12.75">
      <c r="A2" s="3"/>
      <c r="B2" s="601"/>
      <c r="C2" s="600" t="str">
        <f>Contents!B50</f>
        <v>Version: AS XLI 1.2 MEDIUM locked</v>
      </c>
      <c r="D2" s="601"/>
      <c r="E2" s="601"/>
      <c r="F2" s="601"/>
      <c r="G2" s="601"/>
      <c r="H2" s="601"/>
      <c r="I2" s="601"/>
      <c r="K2" s="7" t="s">
        <v>525</v>
      </c>
    </row>
    <row r="3" spans="1:11" s="9" customFormat="1" ht="12.75">
      <c r="A3" s="8"/>
      <c r="B3" s="621"/>
      <c r="C3" s="602" t="s">
        <v>17</v>
      </c>
      <c r="D3" s="602"/>
      <c r="E3" s="602"/>
      <c r="F3" s="602"/>
      <c r="G3" s="602"/>
      <c r="H3" s="602"/>
      <c r="I3" s="621"/>
      <c r="K3" s="7" t="s">
        <v>527</v>
      </c>
    </row>
    <row r="4" spans="1:11" ht="12.75">
      <c r="A4" s="3"/>
      <c r="B4" s="601"/>
      <c r="C4" s="601"/>
      <c r="D4" s="601"/>
      <c r="E4" s="601"/>
      <c r="F4" s="601"/>
      <c r="G4" s="601"/>
      <c r="H4" s="601"/>
      <c r="I4" s="601"/>
      <c r="K4" s="7" t="s">
        <v>528</v>
      </c>
    </row>
    <row r="5" spans="1:11" ht="12.75">
      <c r="A5" s="3"/>
      <c r="B5" s="601"/>
      <c r="C5" s="1081" t="str">
        <f>Contents!B49</f>
        <v>Branch:                                                                           Period:               to                 .</v>
      </c>
      <c r="D5" s="1081"/>
      <c r="E5" s="1081"/>
      <c r="F5" s="1081"/>
      <c r="G5" s="1081"/>
      <c r="H5" s="1081"/>
      <c r="I5" s="601"/>
      <c r="K5" s="7" t="s">
        <v>529</v>
      </c>
    </row>
    <row r="6" spans="1:11" s="11" customFormat="1" ht="12.75">
      <c r="A6" s="10"/>
      <c r="B6" s="622"/>
      <c r="C6" s="622"/>
      <c r="D6" s="622"/>
      <c r="E6" s="622"/>
      <c r="F6" s="622"/>
      <c r="G6" s="622"/>
      <c r="H6" s="622"/>
      <c r="I6" s="622"/>
      <c r="K6" s="7" t="s">
        <v>530</v>
      </c>
    </row>
    <row r="7" spans="1:11" s="13" customFormat="1" ht="18.75">
      <c r="A7" s="12"/>
      <c r="B7" s="623"/>
      <c r="C7" s="624" t="s">
        <v>524</v>
      </c>
      <c r="D7" s="625"/>
      <c r="E7" s="625"/>
      <c r="F7" s="625"/>
      <c r="G7" s="625"/>
      <c r="H7" s="625"/>
      <c r="I7" s="623"/>
      <c r="K7" s="7" t="s">
        <v>531</v>
      </c>
    </row>
    <row r="8" spans="1:11" s="11" customFormat="1" ht="12.75">
      <c r="A8" s="10"/>
      <c r="B8" s="622"/>
      <c r="C8" s="601"/>
      <c r="D8" s="622"/>
      <c r="E8" s="622"/>
      <c r="F8" s="622"/>
      <c r="G8" s="622"/>
      <c r="H8" s="622"/>
      <c r="I8" s="622"/>
      <c r="K8" s="7" t="s">
        <v>532</v>
      </c>
    </row>
    <row r="9" spans="1:11" s="15" customFormat="1" ht="15.75">
      <c r="A9" s="14"/>
      <c r="B9" s="626"/>
      <c r="C9" s="1046" t="s">
        <v>272</v>
      </c>
      <c r="D9" s="1046"/>
      <c r="E9" s="1046"/>
      <c r="F9" s="1046"/>
      <c r="G9" s="1046"/>
      <c r="H9" s="1046"/>
      <c r="I9" s="626"/>
      <c r="K9" s="7" t="s">
        <v>533</v>
      </c>
    </row>
    <row r="10" spans="1:11" s="15" customFormat="1" ht="16.5" thickBot="1">
      <c r="A10" s="14"/>
      <c r="B10" s="626"/>
      <c r="C10" s="1046" t="s">
        <v>273</v>
      </c>
      <c r="D10" s="1046"/>
      <c r="E10" s="1046"/>
      <c r="F10" s="1046"/>
      <c r="G10" s="1046"/>
      <c r="H10" s="1046"/>
      <c r="I10" s="626"/>
      <c r="K10" s="7" t="s">
        <v>537</v>
      </c>
    </row>
    <row r="11" spans="1:11" s="15" customFormat="1" ht="15.75">
      <c r="A11" s="14"/>
      <c r="B11" s="626"/>
      <c r="C11" s="1090" t="s">
        <v>340</v>
      </c>
      <c r="D11" s="1091"/>
      <c r="E11" s="1091"/>
      <c r="F11" s="1091"/>
      <c r="G11" s="1091"/>
      <c r="H11" s="1092"/>
      <c r="I11" s="626"/>
      <c r="K11" s="7" t="s">
        <v>534</v>
      </c>
    </row>
    <row r="12" spans="1:11" s="15" customFormat="1" ht="15.75">
      <c r="A12" s="14"/>
      <c r="B12" s="626"/>
      <c r="C12" s="1039" t="s">
        <v>341</v>
      </c>
      <c r="D12" s="1040"/>
      <c r="E12" s="1040"/>
      <c r="F12" s="1040"/>
      <c r="G12" s="1040"/>
      <c r="H12" s="1041"/>
      <c r="I12" s="626"/>
      <c r="K12" s="7" t="s">
        <v>535</v>
      </c>
    </row>
    <row r="13" spans="1:11" s="15" customFormat="1" ht="15.75">
      <c r="A13" s="14"/>
      <c r="B13" s="626"/>
      <c r="C13" s="1093" t="s">
        <v>342</v>
      </c>
      <c r="D13" s="1094"/>
      <c r="E13" s="1094"/>
      <c r="F13" s="1094"/>
      <c r="G13" s="1094"/>
      <c r="H13" s="1095"/>
      <c r="I13" s="626"/>
      <c r="K13" s="7" t="s">
        <v>536</v>
      </c>
    </row>
    <row r="14" spans="1:11" s="15" customFormat="1" ht="16.5" thickBot="1">
      <c r="A14" s="14"/>
      <c r="B14" s="626"/>
      <c r="C14" s="1047" t="s">
        <v>310</v>
      </c>
      <c r="D14" s="1042"/>
      <c r="E14" s="1042"/>
      <c r="F14" s="1042"/>
      <c r="G14" s="1042"/>
      <c r="H14" s="1043"/>
      <c r="I14" s="626"/>
      <c r="K14" s="7" t="s">
        <v>552</v>
      </c>
    </row>
    <row r="15" spans="1:11" s="15" customFormat="1" ht="19.5" customHeight="1" thickBot="1">
      <c r="A15" s="14"/>
      <c r="B15" s="626"/>
      <c r="C15" s="1086"/>
      <c r="D15" s="1087"/>
      <c r="E15" s="1087"/>
      <c r="F15" s="1087"/>
      <c r="G15" s="1087"/>
      <c r="H15" s="1087"/>
      <c r="I15" s="626"/>
      <c r="K15" s="7" t="s">
        <v>553</v>
      </c>
    </row>
    <row r="16" spans="1:11" s="15" customFormat="1" ht="20.25" thickBot="1" thickTop="1">
      <c r="A16" s="14"/>
      <c r="B16" s="626"/>
      <c r="C16" s="1044" t="s">
        <v>335</v>
      </c>
      <c r="D16" s="1045"/>
      <c r="E16" s="1085" t="s">
        <v>140</v>
      </c>
      <c r="F16" s="1053"/>
      <c r="G16" s="627" t="s">
        <v>18</v>
      </c>
      <c r="H16" s="628" t="s">
        <v>19</v>
      </c>
      <c r="I16" s="626"/>
      <c r="K16" s="7" t="s">
        <v>554</v>
      </c>
    </row>
    <row r="17" spans="1:11" s="15" customFormat="1" ht="15.75">
      <c r="A17" s="14"/>
      <c r="B17" s="626"/>
      <c r="C17" s="1050" t="s">
        <v>274</v>
      </c>
      <c r="D17" s="1048"/>
      <c r="E17" s="1048"/>
      <c r="F17" s="629" t="s">
        <v>362</v>
      </c>
      <c r="G17" s="273"/>
      <c r="H17" s="324">
        <f>IF('PRIMARY ACCOUNT 3a'!$E$37&lt;&gt;"YES",IF('PRIMARY ACCOUNT 3a'!$G$36='PRIMARY ACCOUNT 3a'!$G$35,'PRIMARY ACCOUNT 3a'!$G$36,0),0)+'SECONDARY ACCOUNTS 3b'!I21+'COMP BAL DTL 5'!G17</f>
        <v>0</v>
      </c>
      <c r="I17" s="626"/>
      <c r="K17" s="7" t="s">
        <v>564</v>
      </c>
    </row>
    <row r="18" spans="1:11" ht="15.75">
      <c r="A18" s="3"/>
      <c r="B18" s="601"/>
      <c r="C18" s="1071" t="s">
        <v>20</v>
      </c>
      <c r="D18" s="1063"/>
      <c r="E18" s="1063"/>
      <c r="F18" s="630" t="s">
        <v>133</v>
      </c>
      <c r="G18" s="274"/>
      <c r="H18" s="325">
        <f>IF('PRIMARY ACCOUNT 3a'!E37="YES",IF('PRIMARY ACCOUNT 3a'!G36='PRIMARY ACCOUNT 3a'!G35,'PRIMARY ACCOUNT 3a'!G36,0),0)+'SECONDARY ACCOUNTS 3b'!I22</f>
        <v>0</v>
      </c>
      <c r="I18" s="601"/>
      <c r="K18" s="7" t="s">
        <v>565</v>
      </c>
    </row>
    <row r="19" spans="1:11" ht="15.75">
      <c r="A19" s="3"/>
      <c r="B19" s="601"/>
      <c r="C19" s="1071" t="s">
        <v>275</v>
      </c>
      <c r="D19" s="1063"/>
      <c r="E19" s="1063"/>
      <c r="F19" s="630" t="s">
        <v>131</v>
      </c>
      <c r="G19" s="275">
        <f>'COMP BAL DTL 5'!F32</f>
        <v>0</v>
      </c>
      <c r="H19" s="325">
        <f>'COMP BAL DTL 5'!G32</f>
        <v>0</v>
      </c>
      <c r="I19" s="601"/>
      <c r="K19" s="7" t="s">
        <v>566</v>
      </c>
    </row>
    <row r="20" spans="1:11" ht="15.75">
      <c r="A20" s="3"/>
      <c r="B20" s="601"/>
      <c r="C20" s="1071" t="s">
        <v>474</v>
      </c>
      <c r="D20" s="1063"/>
      <c r="E20" s="1063"/>
      <c r="F20" s="630" t="s">
        <v>128</v>
      </c>
      <c r="G20" s="275">
        <f>'INVENTORY DTL 6'!M16</f>
        <v>0</v>
      </c>
      <c r="H20" s="325">
        <f>'INVENTORY DTL 6'!M26</f>
        <v>0</v>
      </c>
      <c r="I20" s="601"/>
      <c r="K20" s="7" t="s">
        <v>117</v>
      </c>
    </row>
    <row r="21" spans="1:11" s="15" customFormat="1" ht="15.75">
      <c r="A21" s="14"/>
      <c r="B21" s="626"/>
      <c r="C21" s="1071" t="s">
        <v>276</v>
      </c>
      <c r="D21" s="1063"/>
      <c r="E21" s="1063"/>
      <c r="F21" s="630" t="s">
        <v>126</v>
      </c>
      <c r="G21" s="275">
        <f>'REGALIA SALES DTL 7'!F29</f>
        <v>0</v>
      </c>
      <c r="H21" s="325">
        <f>'REGALIA SALES DTL 7'!I29</f>
        <v>0</v>
      </c>
      <c r="I21" s="626"/>
      <c r="K21" s="7" t="s">
        <v>568</v>
      </c>
    </row>
    <row r="22" spans="1:11" s="15" customFormat="1" ht="15.75">
      <c r="A22" s="14"/>
      <c r="B22" s="626"/>
      <c r="C22" s="1071" t="s">
        <v>294</v>
      </c>
      <c r="D22" s="1063"/>
      <c r="E22" s="1063"/>
      <c r="F22" s="631" t="s">
        <v>130</v>
      </c>
      <c r="G22" s="276">
        <f>'DEPR DTL 8'!I46+IF('REGALIA SALES DTL 7'!G46&gt;0,'REGALIA SALES DTL 7'!F46,0)+IF('REGALIA SALES DTL 7'!G47&gt;0,'REGALIA SALES DTL 7'!F47,0)+IF('REGALIA SALES DTL 7'!G48&gt;0,'REGALIA SALES DTL 7'!F48,0)</f>
        <v>0</v>
      </c>
      <c r="H22" s="326">
        <f>'DEPR DTL 8'!J46</f>
        <v>0</v>
      </c>
      <c r="I22" s="626"/>
      <c r="K22" s="7" t="s">
        <v>569</v>
      </c>
    </row>
    <row r="23" spans="1:11" s="15" customFormat="1" ht="15.75">
      <c r="A23" s="14"/>
      <c r="B23" s="626"/>
      <c r="C23" s="1071" t="s">
        <v>134</v>
      </c>
      <c r="D23" s="1063"/>
      <c r="E23" s="1063"/>
      <c r="F23" s="631" t="s">
        <v>130</v>
      </c>
      <c r="G23" s="276">
        <f>('DEPR DTL 8'!K46*-1)+'REGALIA SALES DTL 7'!G46*-1+'REGALIA SALES DTL 7'!G47*-1+'REGALIA SALES DTL 7'!G48*-1</f>
        <v>0</v>
      </c>
      <c r="H23" s="326">
        <f>'DEPR DTL 8'!M46*-1</f>
        <v>0</v>
      </c>
      <c r="I23" s="626"/>
      <c r="K23" s="7" t="s">
        <v>331</v>
      </c>
    </row>
    <row r="24" spans="1:11" s="15" customFormat="1" ht="16.5" thickBot="1">
      <c r="A24" s="14"/>
      <c r="B24" s="626"/>
      <c r="C24" s="1064" t="s">
        <v>21</v>
      </c>
      <c r="D24" s="1065"/>
      <c r="E24" s="1065"/>
      <c r="F24" s="631" t="s">
        <v>131</v>
      </c>
      <c r="G24" s="276">
        <f>'COMP BAL DTL 5'!F40</f>
        <v>0</v>
      </c>
      <c r="H24" s="326">
        <f>'COMP BAL DTL 5'!G40</f>
        <v>0</v>
      </c>
      <c r="I24" s="626"/>
      <c r="K24" s="11"/>
    </row>
    <row r="25" spans="1:9" ht="30.75" customHeight="1" thickBot="1">
      <c r="A25" s="3"/>
      <c r="B25" s="601"/>
      <c r="C25" s="632" t="s">
        <v>22</v>
      </c>
      <c r="D25" s="616"/>
      <c r="E25" s="1088" t="s">
        <v>135</v>
      </c>
      <c r="F25" s="1089"/>
      <c r="G25" s="327">
        <f>SUM(G17:G24)</f>
        <v>0</v>
      </c>
      <c r="H25" s="328">
        <f>SUM(H17:H24)</f>
        <v>0</v>
      </c>
      <c r="I25" s="601"/>
    </row>
    <row r="26" spans="1:9" ht="14.25" thickBot="1" thickTop="1">
      <c r="A26" s="3"/>
      <c r="B26" s="601"/>
      <c r="C26" s="601"/>
      <c r="D26" s="601"/>
      <c r="E26" s="601"/>
      <c r="F26" s="601"/>
      <c r="G26" s="601"/>
      <c r="H26" s="601"/>
      <c r="I26" s="601"/>
    </row>
    <row r="27" spans="1:9" ht="20.25" thickBot="1" thickTop="1">
      <c r="A27" s="3"/>
      <c r="B27" s="619"/>
      <c r="C27" s="633" t="s">
        <v>336</v>
      </c>
      <c r="D27" s="634"/>
      <c r="E27" s="634"/>
      <c r="F27" s="635"/>
      <c r="G27" s="636"/>
      <c r="H27" s="637"/>
      <c r="I27" s="601"/>
    </row>
    <row r="28" spans="1:9" ht="15.75">
      <c r="A28" s="3"/>
      <c r="B28" s="601"/>
      <c r="C28" s="1069" t="s">
        <v>23</v>
      </c>
      <c r="D28" s="1070"/>
      <c r="E28" s="1070"/>
      <c r="F28" s="638" t="s">
        <v>376</v>
      </c>
      <c r="G28" s="274"/>
      <c r="H28" s="329">
        <f>'NEWSLETTER 15'!E15</f>
        <v>0</v>
      </c>
      <c r="I28" s="601"/>
    </row>
    <row r="29" spans="1:11" s="11" customFormat="1" ht="15.75">
      <c r="A29" s="10"/>
      <c r="B29" s="622"/>
      <c r="C29" s="1071" t="s">
        <v>24</v>
      </c>
      <c r="D29" s="1063"/>
      <c r="E29" s="1063"/>
      <c r="F29" s="630" t="s">
        <v>131</v>
      </c>
      <c r="G29" s="275">
        <f>'COMP BAL DTL 5'!F47</f>
        <v>0</v>
      </c>
      <c r="H29" s="325">
        <f>'COMP BAL DTL 5'!G47</f>
        <v>0</v>
      </c>
      <c r="I29" s="622"/>
      <c r="K29" s="15"/>
    </row>
    <row r="30" spans="1:11" ht="16.5" thickBot="1">
      <c r="A30" s="3"/>
      <c r="B30" s="601"/>
      <c r="C30" s="1064" t="s">
        <v>25</v>
      </c>
      <c r="D30" s="1065"/>
      <c r="E30" s="1065"/>
      <c r="F30" s="631" t="s">
        <v>131</v>
      </c>
      <c r="G30" s="276">
        <f>'COMP BAL DTL 5'!F54</f>
        <v>0</v>
      </c>
      <c r="H30" s="326">
        <f>'COMP BAL DTL 5'!G54</f>
        <v>0</v>
      </c>
      <c r="I30" s="601"/>
      <c r="J30" s="11"/>
      <c r="K30" s="15"/>
    </row>
    <row r="31" spans="1:10" ht="19.5" thickBot="1">
      <c r="A31" s="3"/>
      <c r="B31" s="601"/>
      <c r="C31" s="1083" t="s">
        <v>26</v>
      </c>
      <c r="D31" s="1084"/>
      <c r="E31" s="1060" t="s">
        <v>132</v>
      </c>
      <c r="F31" s="1055"/>
      <c r="G31" s="327">
        <f>SUM(G28:G30)</f>
        <v>0</v>
      </c>
      <c r="H31" s="328">
        <f>SUM(H28:H30)</f>
        <v>0</v>
      </c>
      <c r="I31" s="601"/>
      <c r="J31" s="11"/>
    </row>
    <row r="32" spans="1:11" s="11" customFormat="1" ht="14.25" thickBot="1" thickTop="1">
      <c r="A32" s="10"/>
      <c r="B32" s="622"/>
      <c r="C32" s="619"/>
      <c r="D32" s="619"/>
      <c r="E32" s="619"/>
      <c r="F32" s="619"/>
      <c r="G32" s="619"/>
      <c r="H32" s="619"/>
      <c r="I32" s="622"/>
      <c r="J32" s="17"/>
      <c r="K32" s="5"/>
    </row>
    <row r="33" spans="1:10" ht="20.25" thickBot="1" thickTop="1">
      <c r="A33" s="3"/>
      <c r="B33" s="601"/>
      <c r="C33" s="1052" t="s">
        <v>337</v>
      </c>
      <c r="D33" s="1053"/>
      <c r="E33" s="639" t="s">
        <v>332</v>
      </c>
      <c r="F33" s="640"/>
      <c r="G33" s="330">
        <f>G25-G31</f>
        <v>0</v>
      </c>
      <c r="H33" s="331">
        <f>H25-H31</f>
        <v>0</v>
      </c>
      <c r="I33" s="601"/>
      <c r="J33" s="18"/>
    </row>
    <row r="34" spans="1:10" ht="19.5" thickBot="1">
      <c r="A34" s="3"/>
      <c r="B34" s="601"/>
      <c r="C34" s="641" t="s">
        <v>27</v>
      </c>
      <c r="D34" s="642" t="s">
        <v>271</v>
      </c>
      <c r="E34" s="642" t="s">
        <v>28</v>
      </c>
      <c r="F34" s="643" t="s">
        <v>29</v>
      </c>
      <c r="G34" s="656">
        <f>H33-G33</f>
        <v>0</v>
      </c>
      <c r="H34" s="1058" t="s">
        <v>338</v>
      </c>
      <c r="I34" s="601"/>
      <c r="J34" s="18">
        <f>G35-G34</f>
        <v>0</v>
      </c>
    </row>
    <row r="35" spans="1:9" ht="19.5" thickBot="1">
      <c r="A35" s="3"/>
      <c r="B35" s="601"/>
      <c r="C35" s="644"/>
      <c r="D35" s="645" t="s">
        <v>30</v>
      </c>
      <c r="E35" s="645" t="s">
        <v>482</v>
      </c>
      <c r="F35" s="646" t="s">
        <v>31</v>
      </c>
      <c r="G35" s="657">
        <f>'INCOME 2'!J47</f>
        <v>0</v>
      </c>
      <c r="H35" s="1059"/>
      <c r="I35" s="601"/>
    </row>
    <row r="36" spans="1:9" ht="13.5" thickTop="1">
      <c r="A36" s="3"/>
      <c r="B36" s="601"/>
      <c r="C36" s="1054"/>
      <c r="D36" s="1049"/>
      <c r="E36" s="1049"/>
      <c r="F36" s="1049"/>
      <c r="G36" s="1049"/>
      <c r="H36" s="1049"/>
      <c r="I36" s="601"/>
    </row>
    <row r="37" spans="1:11" s="15" customFormat="1" ht="15.75">
      <c r="A37" s="14"/>
      <c r="B37" s="626"/>
      <c r="C37" s="1056" t="s">
        <v>343</v>
      </c>
      <c r="D37" s="1051"/>
      <c r="E37" s="1051"/>
      <c r="F37" s="1051"/>
      <c r="G37" s="1051"/>
      <c r="H37" s="1051"/>
      <c r="I37" s="626"/>
      <c r="J37" s="5"/>
      <c r="K37" s="5"/>
    </row>
    <row r="38" spans="1:11" s="21" customFormat="1" ht="15.75" thickBot="1">
      <c r="A38" s="20"/>
      <c r="B38" s="647"/>
      <c r="C38" s="648" t="s">
        <v>298</v>
      </c>
      <c r="D38" s="618" t="s">
        <v>299</v>
      </c>
      <c r="E38" s="618" t="s">
        <v>300</v>
      </c>
      <c r="F38" s="618"/>
      <c r="G38" s="618"/>
      <c r="H38" s="649"/>
      <c r="I38" s="647"/>
      <c r="J38" s="5"/>
      <c r="K38" s="5"/>
    </row>
    <row r="39" spans="1:10" ht="30" customHeight="1" thickTop="1">
      <c r="A39" s="3"/>
      <c r="B39" s="601"/>
      <c r="C39" s="650" t="s">
        <v>33</v>
      </c>
      <c r="D39" s="610">
        <f>IF(Contents!$C$7="","",Contents!$C$7)</f>
      </c>
      <c r="E39" s="1068"/>
      <c r="F39" s="1061"/>
      <c r="G39" s="651" t="s">
        <v>34</v>
      </c>
      <c r="H39" s="652"/>
      <c r="I39" s="601"/>
      <c r="J39" s="15"/>
    </row>
    <row r="40" spans="1:11" s="15" customFormat="1" ht="30.75" customHeight="1" thickBot="1">
      <c r="A40" s="14"/>
      <c r="B40" s="626"/>
      <c r="C40" s="653" t="s">
        <v>32</v>
      </c>
      <c r="D40" s="611">
        <f>IF(Contents!$C$6="","",Contents!$C$6)</f>
      </c>
      <c r="E40" s="1062"/>
      <c r="F40" s="1057"/>
      <c r="G40" s="654" t="s">
        <v>34</v>
      </c>
      <c r="H40" s="655"/>
      <c r="I40" s="626"/>
      <c r="J40" s="21"/>
      <c r="K40" s="5"/>
    </row>
    <row r="41" spans="1:11" s="11" customFormat="1" ht="13.5" thickTop="1">
      <c r="A41" s="10"/>
      <c r="B41" s="622"/>
      <c r="C41" s="1066" t="s">
        <v>35</v>
      </c>
      <c r="D41" s="1067"/>
      <c r="E41" s="1067"/>
      <c r="F41" s="1067"/>
      <c r="G41" s="1067"/>
      <c r="H41" s="1067"/>
      <c r="I41" s="622"/>
      <c r="J41" s="5"/>
      <c r="K41" s="5"/>
    </row>
  </sheetData>
  <sheetProtection password="CCA4" sheet="1" objects="1" scenarios="1" selectLockedCells="1"/>
  <mergeCells count="31">
    <mergeCell ref="C15:H15"/>
    <mergeCell ref="E25:F25"/>
    <mergeCell ref="C11:H11"/>
    <mergeCell ref="C29:E29"/>
    <mergeCell ref="C13:H13"/>
    <mergeCell ref="C5:H5"/>
    <mergeCell ref="C17:E17"/>
    <mergeCell ref="C18:E18"/>
    <mergeCell ref="C19:E19"/>
    <mergeCell ref="C9:H9"/>
    <mergeCell ref="C10:H10"/>
    <mergeCell ref="C14:H14"/>
    <mergeCell ref="C16:D16"/>
    <mergeCell ref="C12:H12"/>
    <mergeCell ref="E16:F16"/>
    <mergeCell ref="C41:H41"/>
    <mergeCell ref="E39:F39"/>
    <mergeCell ref="E40:F40"/>
    <mergeCell ref="C23:E23"/>
    <mergeCell ref="C24:E24"/>
    <mergeCell ref="H34:H35"/>
    <mergeCell ref="E31:F31"/>
    <mergeCell ref="C37:H37"/>
    <mergeCell ref="C33:D33"/>
    <mergeCell ref="C36:H36"/>
    <mergeCell ref="C31:D31"/>
    <mergeCell ref="C28:E28"/>
    <mergeCell ref="C20:E20"/>
    <mergeCell ref="C21:E21"/>
    <mergeCell ref="C22:E22"/>
    <mergeCell ref="C30:E30"/>
  </mergeCells>
  <conditionalFormatting sqref="G34:G35">
    <cfRule type="expression" priority="1" dxfId="0" stopIfTrue="1">
      <formula>AND(OR($G$33&lt;&gt;0,$H$33&lt;&gt;0),ROUND($G$34,2)=ROUND($G$35,2))</formula>
    </cfRule>
    <cfRule type="expression" priority="2" dxfId="1" stopIfTrue="1">
      <formula>AND(OR($G$33&lt;&gt;0,$H$33&lt;&gt;0),ROUND($G$34,2)&lt;&gt;ROUND($G$35,2))</formula>
    </cfRule>
  </conditionalFormatting>
  <dataValidations count="1">
    <dataValidation type="decimal" operator="greaterThanOrEqual" allowBlank="1" showInputMessage="1" showErrorMessage="1" error="Enter a dollar amount greater than zero." sqref="G17:G18 G28">
      <formula1>0</formula1>
    </dataValidation>
  </dataValidations>
  <hyperlinks>
    <hyperlink ref="K2" location="'BALANCE 1'!A1" display="1. BALANCE"/>
    <hyperlink ref="K3" location="'INCOME 2'!A1" display="2. INCOME"/>
    <hyperlink ref="K4" location="'PRIMARY ACCOUNT 3a'!A1" display="3.a PRIMARY ACCOUNT"/>
    <hyperlink ref="K7" location="'COMP BAL DTL 5'!A1" display="5. COMP BAL DTL"/>
    <hyperlink ref="K8" location="'INVENTORY DTL 6'!A1" display="6. INVENTORY DTL"/>
    <hyperlink ref="K9" location="'REGALIA SALES DTL 7'!A1" display="7. REGALIA SALES DTL"/>
    <hyperlink ref="K11" location="'TRANSFER IN 9'!A1" display="9. TRANSFER IN"/>
    <hyperlink ref="K12" location="'TRANSFER OUT 10'!A1" display="10. TRANSFER OUT"/>
    <hyperlink ref="K13" location="'INCOME DTL 11a'!A1" display="11.a INCOME DTL"/>
    <hyperlink ref="K14" location="'INCOME DTL 11b'!A1" display="11.b INCOME DTL"/>
    <hyperlink ref="K15" location="'EXPENSE DTL 12a'!A1" display="12.a EXPENSE DTL"/>
    <hyperlink ref="K16" location="'EXPENSE DTL 12b'!A1" display="12.b EXPENSE DTL"/>
    <hyperlink ref="K6" location="'CONTACT INFO 4'!A1" display="4. CONTACT INFO"/>
    <hyperlink ref="K19" location="'NEWSLETTER 15'!A1" display="15. NEWSLETTER"/>
    <hyperlink ref="K18" location="'FUNDS 14'!A1" display="14. FUNDS"/>
    <hyperlink ref="K17" location="'FINANCE COMM 13'!A1" display="13. FINANCE COMM"/>
    <hyperlink ref="K20" location="COMMENTS!A1" display="COMMENTS"/>
    <hyperlink ref="K5" location="'SECONDARY ACCOUNTS 3b'!A1" display="3.b SECONDARY ACCOUNTS"/>
    <hyperlink ref="K1" location="Contents!A1" display="CONTENTS"/>
    <hyperlink ref="K10" location="'DEPR DTL 8'!A1" display="8. DEPRECIATION DTL"/>
    <hyperlink ref="K21" location="'TRANSFER IN 9b'!A1" display="9.b TRANSFER IN"/>
    <hyperlink ref="K22" location="'TRANSFER OUT 10b'!A1" display="10.b TRANSFER OUT"/>
    <hyperlink ref="K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2"/>
  <sheetViews>
    <sheetView showGridLines="0" showRowColHeaders="0" workbookViewId="0" topLeftCell="A1">
      <selection activeCell="F23" sqref="F23:F24"/>
    </sheetView>
  </sheetViews>
  <sheetFormatPr defaultColWidth="9.33203125" defaultRowHeight="12.75"/>
  <cols>
    <col min="1" max="2" width="3.83203125" style="104" customWidth="1"/>
    <col min="3" max="3" width="134.16015625" style="104" customWidth="1"/>
    <col min="4" max="5" width="5.33203125" style="104" customWidth="1"/>
    <col min="6" max="6" width="29" style="104" bestFit="1" customWidth="1"/>
    <col min="7" max="16384" width="9.33203125" style="104" customWidth="1"/>
  </cols>
  <sheetData>
    <row r="1" spans="1:6" ht="12.75">
      <c r="A1" s="138"/>
      <c r="F1" s="7" t="s">
        <v>526</v>
      </c>
    </row>
    <row r="2" spans="2:6" ht="12.75">
      <c r="B2" s="105"/>
      <c r="C2" s="6" t="str">
        <f>Contents!B50</f>
        <v>Version: AS XLI 1.2 MEDIUM locked</v>
      </c>
      <c r="D2" s="105"/>
      <c r="F2" s="7" t="s">
        <v>525</v>
      </c>
    </row>
    <row r="3" spans="2:6" ht="12.75">
      <c r="B3" s="105"/>
      <c r="C3" s="1032" t="s">
        <v>17</v>
      </c>
      <c r="D3" s="105"/>
      <c r="F3" s="7" t="s">
        <v>527</v>
      </c>
    </row>
    <row r="4" spans="2:6" ht="12.75">
      <c r="B4" s="105"/>
      <c r="C4" s="1"/>
      <c r="D4" s="105"/>
      <c r="F4" s="7" t="s">
        <v>528</v>
      </c>
    </row>
    <row r="5" spans="2:6" ht="12.75">
      <c r="B5" s="105"/>
      <c r="C5" s="1" t="str">
        <f>Contents!B49</f>
        <v>Branch:                                                                           Period:               to                 .</v>
      </c>
      <c r="D5" s="105"/>
      <c r="F5" s="7" t="s">
        <v>529</v>
      </c>
    </row>
    <row r="6" spans="2:6" ht="18.75">
      <c r="B6" s="105"/>
      <c r="C6" s="106" t="s">
        <v>117</v>
      </c>
      <c r="D6" s="105"/>
      <c r="F6" s="7" t="s">
        <v>530</v>
      </c>
    </row>
    <row r="7" spans="2:6" ht="15.75">
      <c r="B7" s="105"/>
      <c r="C7" s="541"/>
      <c r="D7" s="105"/>
      <c r="F7" s="7" t="s">
        <v>531</v>
      </c>
    </row>
    <row r="8" spans="2:6" ht="15.75">
      <c r="B8" s="105"/>
      <c r="C8" s="542"/>
      <c r="D8" s="105"/>
      <c r="F8" s="7" t="s">
        <v>532</v>
      </c>
    </row>
    <row r="9" spans="2:6" ht="15.75">
      <c r="B9" s="105"/>
      <c r="C9" s="542"/>
      <c r="D9" s="105"/>
      <c r="F9" s="7" t="s">
        <v>533</v>
      </c>
    </row>
    <row r="10" spans="2:6" ht="15.75">
      <c r="B10" s="105"/>
      <c r="C10" s="542"/>
      <c r="D10" s="105"/>
      <c r="F10" s="7" t="s">
        <v>537</v>
      </c>
    </row>
    <row r="11" spans="2:6" ht="15.75">
      <c r="B11" s="105"/>
      <c r="C11" s="542"/>
      <c r="D11" s="105"/>
      <c r="F11" s="7" t="s">
        <v>534</v>
      </c>
    </row>
    <row r="12" spans="2:6" ht="15.75">
      <c r="B12" s="105"/>
      <c r="C12" s="542"/>
      <c r="D12" s="105"/>
      <c r="F12" s="7" t="s">
        <v>535</v>
      </c>
    </row>
    <row r="13" spans="2:6" ht="15.75">
      <c r="B13" s="105"/>
      <c r="C13" s="542"/>
      <c r="D13" s="105"/>
      <c r="F13" s="7" t="s">
        <v>536</v>
      </c>
    </row>
    <row r="14" spans="2:6" ht="15.75">
      <c r="B14" s="105"/>
      <c r="C14" s="542"/>
      <c r="D14" s="105"/>
      <c r="F14" s="7" t="s">
        <v>552</v>
      </c>
    </row>
    <row r="15" spans="2:6" ht="15.75">
      <c r="B15" s="105"/>
      <c r="C15" s="542"/>
      <c r="D15" s="105"/>
      <c r="F15" s="7" t="s">
        <v>553</v>
      </c>
    </row>
    <row r="16" spans="2:6" ht="15.75">
      <c r="B16" s="105"/>
      <c r="C16" s="542"/>
      <c r="D16" s="105"/>
      <c r="F16" s="7" t="s">
        <v>554</v>
      </c>
    </row>
    <row r="17" spans="2:6" ht="15.75">
      <c r="B17" s="105"/>
      <c r="C17" s="542"/>
      <c r="D17" s="105"/>
      <c r="F17" s="7" t="s">
        <v>564</v>
      </c>
    </row>
    <row r="18" spans="2:6" ht="15.75">
      <c r="B18" s="105"/>
      <c r="C18" s="542"/>
      <c r="D18" s="105"/>
      <c r="F18" s="7" t="s">
        <v>565</v>
      </c>
    </row>
    <row r="19" spans="2:6" ht="15.75">
      <c r="B19" s="105"/>
      <c r="C19" s="542"/>
      <c r="D19" s="105"/>
      <c r="F19" s="7" t="s">
        <v>566</v>
      </c>
    </row>
    <row r="20" spans="2:6" ht="15.75">
      <c r="B20" s="105"/>
      <c r="C20" s="542"/>
      <c r="D20" s="105"/>
      <c r="F20" s="7" t="s">
        <v>117</v>
      </c>
    </row>
    <row r="21" spans="2:6" ht="15.75">
      <c r="B21" s="105"/>
      <c r="C21" s="542"/>
      <c r="D21" s="105"/>
      <c r="F21" s="7" t="s">
        <v>568</v>
      </c>
    </row>
    <row r="22" spans="2:6" ht="15.75">
      <c r="B22" s="105"/>
      <c r="C22" s="542"/>
      <c r="D22" s="105"/>
      <c r="F22" s="7" t="s">
        <v>569</v>
      </c>
    </row>
    <row r="23" spans="2:6" ht="15.75">
      <c r="B23" s="105"/>
      <c r="C23" s="542"/>
      <c r="D23" s="105"/>
      <c r="F23" s="7" t="s">
        <v>331</v>
      </c>
    </row>
    <row r="24" spans="2:6" ht="15.75">
      <c r="B24" s="105"/>
      <c r="C24" s="542"/>
      <c r="D24" s="105"/>
      <c r="F24" s="17"/>
    </row>
    <row r="25" spans="2:6" ht="15.75">
      <c r="B25" s="105"/>
      <c r="C25" s="542"/>
      <c r="D25" s="105"/>
      <c r="F25" s="17"/>
    </row>
    <row r="26" spans="2:6" ht="15.75">
      <c r="B26" s="105"/>
      <c r="C26" s="542"/>
      <c r="D26" s="105"/>
      <c r="F26" s="17"/>
    </row>
    <row r="27" spans="2:6" ht="15.75">
      <c r="B27" s="105"/>
      <c r="C27" s="542"/>
      <c r="D27" s="105"/>
      <c r="F27" s="17"/>
    </row>
    <row r="28" spans="2:6" ht="15.75">
      <c r="B28" s="105"/>
      <c r="C28" s="542"/>
      <c r="D28" s="105"/>
      <c r="F28" s="17"/>
    </row>
    <row r="29" spans="2:6" ht="15.75">
      <c r="B29" s="105"/>
      <c r="C29" s="542"/>
      <c r="D29" s="105"/>
      <c r="F29" s="17"/>
    </row>
    <row r="30" spans="2:6" ht="15.75">
      <c r="B30" s="105"/>
      <c r="C30" s="542"/>
      <c r="D30" s="105"/>
      <c r="F30" s="17"/>
    </row>
    <row r="31" spans="2:6" ht="15.75">
      <c r="B31" s="105"/>
      <c r="C31" s="542"/>
      <c r="D31" s="105"/>
      <c r="F31" s="17"/>
    </row>
    <row r="32" ht="12.75">
      <c r="F32" s="16"/>
    </row>
  </sheetData>
  <sheetProtection password="CCA4" sheet="1" objects="1" scenarios="1" selectLockedCells="1"/>
  <hyperlinks>
    <hyperlink ref="F2" location="'BALANCE 1'!A1" display="1. BALANCE"/>
    <hyperlink ref="F3" location="'INCOME 2'!A1" display="2. INCOME"/>
    <hyperlink ref="F4" location="'PRIMARY ACCOUNT 3a'!A1" display="3.a PRIMARY ACCOUNT"/>
    <hyperlink ref="F7" location="'COMP BAL DTL 5'!A1" display="5. COMP BAL DTL"/>
    <hyperlink ref="F8" location="'INVENTORY DTL 6'!A1" display="6. INVENTORY DTL"/>
    <hyperlink ref="F9" location="'REGALIA SALES DTL 7'!A1" display="7. REGALIA SALES DTL"/>
    <hyperlink ref="F11" location="'TRANSFER IN 9'!A1" display="9. TRANSFER IN"/>
    <hyperlink ref="F12" location="'TRANSFER OUT 10'!A1" display="10. TRANSFER OUT"/>
    <hyperlink ref="F13" location="'INCOME DTL 11a'!A1" display="11.a INCOME DTL"/>
    <hyperlink ref="F14" location="'INCOME DTL 11b'!A1" display="11.b INCOME DTL"/>
    <hyperlink ref="F15" location="'EXPENSE DTL 12a'!A1" display="12.a EXPENSE DTL"/>
    <hyperlink ref="F16" location="'EXPENSE DTL 12b'!A1" display="12.b EXPENSE DTL"/>
    <hyperlink ref="F6" location="'CONTACT INFO 4'!A1" display="4. CONTACT INFO"/>
    <hyperlink ref="F19" location="'NEWSLETTER 15'!A1" display="15. NEWSLETTER"/>
    <hyperlink ref="F18" location="'FUNDS 14'!A1" display="14. FUNDS"/>
    <hyperlink ref="F17" location="'FINANCE COMM 13'!A1" display="13. FINANCE COMM"/>
    <hyperlink ref="F20" location="COMMENTS!A1" display="COMMENTS"/>
    <hyperlink ref="F5" location="'SECONDARY ACCOUNTS 3b'!A1" display="3.b SECONDARY ACCOUNTS"/>
    <hyperlink ref="F1" location="Contents!A1" display="CONTENTS"/>
    <hyperlink ref="F10" location="'DEPR DTL 8'!A1" display="8. DEPRECIATION DTL"/>
    <hyperlink ref="F21" location="'TRANSFER IN 9b'!A1" display="9.b TRANSFER IN"/>
    <hyperlink ref="F22" location="'TRANSFER OUT 10b'!A1" display="10.b TRANSFER OUT"/>
    <hyperlink ref="F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54"/>
  <sheetViews>
    <sheetView showGridLines="0" showRowColHeaders="0" defaultGridColor="0" colorId="8" workbookViewId="0" topLeftCell="A1">
      <selection activeCell="I23" sqref="I23:I24"/>
    </sheetView>
  </sheetViews>
  <sheetFormatPr defaultColWidth="9.33203125" defaultRowHeight="12.75"/>
  <cols>
    <col min="1" max="2" width="3.83203125" style="64" customWidth="1"/>
    <col min="3" max="3" width="61.5" style="64" customWidth="1"/>
    <col min="4" max="5" width="15.83203125" style="64" customWidth="1"/>
    <col min="6" max="6" width="17.83203125" style="64" customWidth="1"/>
    <col min="7" max="7" width="3.33203125" style="64" customWidth="1"/>
    <col min="8" max="8" width="9.33203125" style="64" customWidth="1"/>
    <col min="9" max="9" width="29" style="64" bestFit="1" customWidth="1"/>
    <col min="10" max="16384" width="9.33203125" style="64" customWidth="1"/>
  </cols>
  <sheetData>
    <row r="1" spans="1:9" ht="12.75">
      <c r="A1" s="126"/>
      <c r="I1" s="7" t="s">
        <v>526</v>
      </c>
    </row>
    <row r="2" spans="2:9" s="66" customFormat="1" ht="12.75">
      <c r="B2" s="887"/>
      <c r="C2" s="600" t="str">
        <f>Contents!B50</f>
        <v>Version: AS XLI 1.2 MEDIUM locked</v>
      </c>
      <c r="D2" s="981"/>
      <c r="E2" s="887"/>
      <c r="F2" s="887"/>
      <c r="G2" s="887"/>
      <c r="I2" s="7" t="s">
        <v>525</v>
      </c>
    </row>
    <row r="3" spans="2:9" s="65" customFormat="1" ht="12.75">
      <c r="B3" s="885"/>
      <c r="C3" s="886" t="s">
        <v>17</v>
      </c>
      <c r="D3" s="886"/>
      <c r="E3" s="886"/>
      <c r="F3" s="886"/>
      <c r="G3" s="885"/>
      <c r="I3" s="7" t="s">
        <v>527</v>
      </c>
    </row>
    <row r="4" spans="2:9" ht="12.75">
      <c r="B4" s="68"/>
      <c r="C4" s="70"/>
      <c r="D4" s="70"/>
      <c r="E4" s="68"/>
      <c r="F4" s="68"/>
      <c r="G4" s="68"/>
      <c r="I4" s="7" t="s">
        <v>528</v>
      </c>
    </row>
    <row r="5" spans="2:9" ht="12.75" customHeight="1">
      <c r="B5" s="68"/>
      <c r="C5" s="1335" t="str">
        <f>Contents!B49</f>
        <v>Branch:                                                                           Period:               to                 .</v>
      </c>
      <c r="D5" s="1335"/>
      <c r="E5" s="1335"/>
      <c r="F5" s="1335"/>
      <c r="G5" s="68"/>
      <c r="I5" s="7" t="s">
        <v>529</v>
      </c>
    </row>
    <row r="6" spans="2:9" ht="12.75">
      <c r="B6" s="68"/>
      <c r="C6" s="70"/>
      <c r="D6" s="70"/>
      <c r="E6" s="68"/>
      <c r="F6" s="68"/>
      <c r="G6" s="68"/>
      <c r="I6" s="7" t="s">
        <v>530</v>
      </c>
    </row>
    <row r="7" spans="2:9" ht="18.75">
      <c r="B7" s="68"/>
      <c r="C7" s="1457" t="s">
        <v>522</v>
      </c>
      <c r="D7" s="1197"/>
      <c r="E7" s="1197"/>
      <c r="F7" s="1197"/>
      <c r="G7" s="68"/>
      <c r="I7" s="7" t="s">
        <v>531</v>
      </c>
    </row>
    <row r="8" spans="2:9" ht="16.5" customHeight="1" thickBot="1">
      <c r="B8" s="68"/>
      <c r="C8" s="890" t="s">
        <v>462</v>
      </c>
      <c r="D8" s="70"/>
      <c r="E8" s="68"/>
      <c r="F8" s="68"/>
      <c r="G8" s="68"/>
      <c r="I8" s="7" t="s">
        <v>532</v>
      </c>
    </row>
    <row r="9" spans="2:9" ht="16.5" customHeight="1" thickBot="1" thickTop="1">
      <c r="B9" s="68"/>
      <c r="C9" s="982" t="s">
        <v>339</v>
      </c>
      <c r="D9" s="893" t="s">
        <v>74</v>
      </c>
      <c r="E9" s="893" t="s">
        <v>500</v>
      </c>
      <c r="F9" s="894" t="s">
        <v>75</v>
      </c>
      <c r="G9" s="68"/>
      <c r="I9" s="7" t="s">
        <v>533</v>
      </c>
    </row>
    <row r="10" spans="2:9" ht="12.75">
      <c r="B10" s="68"/>
      <c r="C10" s="417"/>
      <c r="D10" s="245"/>
      <c r="E10" s="537"/>
      <c r="F10" s="458"/>
      <c r="G10" s="68"/>
      <c r="I10" s="7" t="s">
        <v>537</v>
      </c>
    </row>
    <row r="11" spans="2:9" ht="12.75">
      <c r="B11" s="68"/>
      <c r="C11" s="417"/>
      <c r="D11" s="149"/>
      <c r="E11" s="538"/>
      <c r="F11" s="459"/>
      <c r="G11" s="68"/>
      <c r="I11" s="7" t="s">
        <v>534</v>
      </c>
    </row>
    <row r="12" spans="2:9" ht="12.75">
      <c r="B12" s="68"/>
      <c r="C12" s="417"/>
      <c r="D12" s="149"/>
      <c r="E12" s="538"/>
      <c r="F12" s="459"/>
      <c r="G12" s="68"/>
      <c r="I12" s="7" t="s">
        <v>535</v>
      </c>
    </row>
    <row r="13" spans="2:9" ht="12.75">
      <c r="B13" s="68"/>
      <c r="C13" s="417"/>
      <c r="D13" s="150"/>
      <c r="E13" s="538"/>
      <c r="F13" s="459"/>
      <c r="G13" s="68"/>
      <c r="I13" s="7" t="s">
        <v>536</v>
      </c>
    </row>
    <row r="14" spans="2:9" ht="12.75">
      <c r="B14" s="68"/>
      <c r="C14" s="417"/>
      <c r="D14" s="150"/>
      <c r="E14" s="539"/>
      <c r="F14" s="459"/>
      <c r="G14" s="68"/>
      <c r="I14" s="7" t="s">
        <v>552</v>
      </c>
    </row>
    <row r="15" spans="2:9" ht="12.75">
      <c r="B15" s="68"/>
      <c r="C15" s="417"/>
      <c r="D15" s="149"/>
      <c r="E15" s="539"/>
      <c r="F15" s="459"/>
      <c r="G15" s="68"/>
      <c r="I15" s="7" t="s">
        <v>553</v>
      </c>
    </row>
    <row r="16" spans="2:9" ht="12.75">
      <c r="B16" s="68"/>
      <c r="C16" s="417"/>
      <c r="D16" s="149"/>
      <c r="E16" s="539"/>
      <c r="F16" s="459"/>
      <c r="G16" s="68"/>
      <c r="I16" s="7" t="s">
        <v>554</v>
      </c>
    </row>
    <row r="17" spans="2:9" ht="12.75">
      <c r="B17" s="68"/>
      <c r="C17" s="417"/>
      <c r="D17" s="149"/>
      <c r="E17" s="539"/>
      <c r="F17" s="459"/>
      <c r="G17" s="68"/>
      <c r="I17" s="7" t="s">
        <v>564</v>
      </c>
    </row>
    <row r="18" spans="2:9" ht="12.75">
      <c r="B18" s="68"/>
      <c r="C18" s="417"/>
      <c r="D18" s="149"/>
      <c r="E18" s="539"/>
      <c r="F18" s="459"/>
      <c r="G18" s="68"/>
      <c r="I18" s="7" t="s">
        <v>565</v>
      </c>
    </row>
    <row r="19" spans="2:9" ht="12.75">
      <c r="B19" s="68"/>
      <c r="C19" s="417"/>
      <c r="D19" s="149"/>
      <c r="E19" s="539"/>
      <c r="F19" s="459"/>
      <c r="G19" s="68"/>
      <c r="I19" s="7" t="s">
        <v>566</v>
      </c>
    </row>
    <row r="20" spans="2:9" ht="12.75">
      <c r="B20" s="68"/>
      <c r="C20" s="417"/>
      <c r="D20" s="150"/>
      <c r="E20" s="539"/>
      <c r="F20" s="459"/>
      <c r="G20" s="68"/>
      <c r="I20" s="7" t="s">
        <v>117</v>
      </c>
    </row>
    <row r="21" spans="2:9" ht="12.75">
      <c r="B21" s="68"/>
      <c r="C21" s="417"/>
      <c r="D21" s="149"/>
      <c r="E21" s="539"/>
      <c r="F21" s="459"/>
      <c r="G21" s="68"/>
      <c r="I21" s="7" t="s">
        <v>568</v>
      </c>
    </row>
    <row r="22" spans="2:9" ht="12.75">
      <c r="B22" s="68"/>
      <c r="C22" s="417"/>
      <c r="D22" s="149"/>
      <c r="E22" s="539"/>
      <c r="F22" s="459"/>
      <c r="G22" s="68"/>
      <c r="I22" s="7" t="s">
        <v>569</v>
      </c>
    </row>
    <row r="23" spans="2:9" ht="12.75">
      <c r="B23" s="68"/>
      <c r="C23" s="417"/>
      <c r="D23" s="149"/>
      <c r="E23" s="539"/>
      <c r="F23" s="459"/>
      <c r="G23" s="68"/>
      <c r="I23" s="7" t="s">
        <v>331</v>
      </c>
    </row>
    <row r="24" spans="2:9" ht="12.75">
      <c r="B24" s="68"/>
      <c r="C24" s="417"/>
      <c r="D24" s="149"/>
      <c r="E24" s="539"/>
      <c r="F24" s="459"/>
      <c r="G24" s="68"/>
      <c r="I24" s="17"/>
    </row>
    <row r="25" spans="2:9" ht="12.75">
      <c r="B25" s="68"/>
      <c r="C25" s="417"/>
      <c r="D25" s="149"/>
      <c r="E25" s="539"/>
      <c r="F25" s="459"/>
      <c r="G25" s="68"/>
      <c r="I25" s="17"/>
    </row>
    <row r="26" spans="2:9" ht="12.75">
      <c r="B26" s="68"/>
      <c r="C26" s="417"/>
      <c r="D26" s="149"/>
      <c r="E26" s="538"/>
      <c r="F26" s="459"/>
      <c r="G26" s="68"/>
      <c r="I26" s="17"/>
    </row>
    <row r="27" spans="2:9" ht="12.75">
      <c r="B27" s="68"/>
      <c r="C27" s="417"/>
      <c r="D27" s="149"/>
      <c r="E27" s="538"/>
      <c r="F27" s="459"/>
      <c r="G27" s="68"/>
      <c r="I27" s="17"/>
    </row>
    <row r="28" spans="2:9" ht="12.75">
      <c r="B28" s="68"/>
      <c r="C28" s="417"/>
      <c r="D28" s="149"/>
      <c r="E28" s="538"/>
      <c r="F28" s="459"/>
      <c r="G28" s="68"/>
      <c r="I28" s="17"/>
    </row>
    <row r="29" spans="2:9" ht="12.75">
      <c r="B29" s="68"/>
      <c r="C29" s="417"/>
      <c r="D29" s="149"/>
      <c r="E29" s="538"/>
      <c r="F29" s="459"/>
      <c r="G29" s="68"/>
      <c r="I29" s="17"/>
    </row>
    <row r="30" spans="2:9" ht="13.5" thickBot="1">
      <c r="B30" s="68"/>
      <c r="C30" s="417"/>
      <c r="D30" s="149"/>
      <c r="E30" s="538"/>
      <c r="F30" s="459"/>
      <c r="G30" s="68"/>
      <c r="I30" s="17"/>
    </row>
    <row r="31" spans="2:9" ht="16.5" customHeight="1" thickBot="1">
      <c r="B31" s="68"/>
      <c r="C31" s="460"/>
      <c r="D31" s="461"/>
      <c r="E31" s="462" t="s">
        <v>71</v>
      </c>
      <c r="F31" s="463">
        <f>SUM(F10:F30)</f>
        <v>0</v>
      </c>
      <c r="G31" s="68"/>
      <c r="I31" s="17"/>
    </row>
    <row r="32" spans="2:9" s="141" customFormat="1" ht="13.5" thickTop="1">
      <c r="B32" s="895"/>
      <c r="C32" s="895"/>
      <c r="D32" s="895"/>
      <c r="E32" s="896"/>
      <c r="F32" s="897"/>
      <c r="G32" s="895"/>
      <c r="I32" s="16"/>
    </row>
    <row r="33" spans="2:7" ht="16.5" customHeight="1" thickBot="1">
      <c r="B33" s="68"/>
      <c r="C33" s="898" t="s">
        <v>463</v>
      </c>
      <c r="D33" s="895"/>
      <c r="E33" s="896"/>
      <c r="F33" s="897"/>
      <c r="G33" s="68"/>
    </row>
    <row r="34" spans="2:7" ht="31.5" thickBot="1" thickTop="1">
      <c r="B34" s="68"/>
      <c r="C34" s="899" t="s">
        <v>466</v>
      </c>
      <c r="D34" s="893" t="s">
        <v>74</v>
      </c>
      <c r="E34" s="893" t="s">
        <v>500</v>
      </c>
      <c r="F34" s="894" t="s">
        <v>75</v>
      </c>
      <c r="G34" s="68"/>
    </row>
    <row r="35" spans="2:7" ht="12.75">
      <c r="B35" s="68"/>
      <c r="C35" s="415"/>
      <c r="D35" s="245"/>
      <c r="E35" s="537"/>
      <c r="F35" s="458"/>
      <c r="G35" s="68"/>
    </row>
    <row r="36" spans="2:7" ht="12.75">
      <c r="B36" s="68"/>
      <c r="C36" s="417"/>
      <c r="D36" s="149"/>
      <c r="E36" s="538"/>
      <c r="F36" s="459"/>
      <c r="G36" s="68"/>
    </row>
    <row r="37" spans="2:7" ht="12.75">
      <c r="B37" s="68"/>
      <c r="C37" s="417"/>
      <c r="D37" s="149"/>
      <c r="E37" s="538"/>
      <c r="F37" s="459"/>
      <c r="G37" s="68"/>
    </row>
    <row r="38" spans="2:7" ht="12.75">
      <c r="B38" s="68"/>
      <c r="C38" s="417"/>
      <c r="D38" s="149"/>
      <c r="E38" s="538"/>
      <c r="F38" s="459"/>
      <c r="G38" s="68"/>
    </row>
    <row r="39" spans="2:7" ht="12.75">
      <c r="B39" s="68"/>
      <c r="C39" s="417"/>
      <c r="D39" s="149"/>
      <c r="E39" s="538"/>
      <c r="F39" s="459"/>
      <c r="G39" s="68"/>
    </row>
    <row r="40" spans="2:7" ht="12.75">
      <c r="B40" s="68"/>
      <c r="C40" s="417"/>
      <c r="D40" s="149"/>
      <c r="E40" s="538"/>
      <c r="F40" s="459"/>
      <c r="G40" s="68"/>
    </row>
    <row r="41" spans="2:7" ht="12.75">
      <c r="B41" s="68"/>
      <c r="C41" s="417"/>
      <c r="D41" s="149"/>
      <c r="E41" s="538"/>
      <c r="F41" s="459"/>
      <c r="G41" s="68"/>
    </row>
    <row r="42" spans="2:7" ht="12.75">
      <c r="B42" s="68"/>
      <c r="C42" s="417"/>
      <c r="D42" s="149"/>
      <c r="E42" s="538"/>
      <c r="F42" s="459"/>
      <c r="G42" s="68"/>
    </row>
    <row r="43" spans="2:7" ht="12.75">
      <c r="B43" s="68"/>
      <c r="C43" s="417"/>
      <c r="D43" s="149"/>
      <c r="E43" s="538"/>
      <c r="F43" s="459"/>
      <c r="G43" s="68"/>
    </row>
    <row r="44" spans="2:7" ht="12.75">
      <c r="B44" s="68"/>
      <c r="C44" s="417"/>
      <c r="D44" s="149"/>
      <c r="E44" s="538"/>
      <c r="F44" s="459"/>
      <c r="G44" s="68"/>
    </row>
    <row r="45" spans="2:7" ht="12.75">
      <c r="B45" s="68"/>
      <c r="C45" s="417"/>
      <c r="D45" s="149"/>
      <c r="E45" s="538"/>
      <c r="F45" s="459"/>
      <c r="G45" s="68"/>
    </row>
    <row r="46" spans="2:7" ht="12.75">
      <c r="B46" s="68"/>
      <c r="C46" s="417"/>
      <c r="D46" s="149"/>
      <c r="E46" s="538"/>
      <c r="F46" s="459"/>
      <c r="G46" s="68"/>
    </row>
    <row r="47" spans="2:7" ht="12.75">
      <c r="B47" s="68"/>
      <c r="C47" s="417"/>
      <c r="D47" s="149"/>
      <c r="E47" s="538"/>
      <c r="F47" s="459"/>
      <c r="G47" s="68"/>
    </row>
    <row r="48" spans="2:7" ht="12.75">
      <c r="B48" s="68"/>
      <c r="C48" s="417"/>
      <c r="D48" s="149"/>
      <c r="E48" s="538"/>
      <c r="F48" s="459"/>
      <c r="G48" s="68"/>
    </row>
    <row r="49" spans="2:7" ht="12.75">
      <c r="B49" s="68"/>
      <c r="C49" s="417"/>
      <c r="D49" s="149"/>
      <c r="E49" s="538"/>
      <c r="F49" s="459"/>
      <c r="G49" s="68"/>
    </row>
    <row r="50" spans="2:7" ht="12.75">
      <c r="B50" s="68"/>
      <c r="C50" s="417"/>
      <c r="D50" s="149"/>
      <c r="E50" s="538"/>
      <c r="F50" s="459"/>
      <c r="G50" s="68"/>
    </row>
    <row r="51" spans="2:7" ht="12.75">
      <c r="B51" s="68"/>
      <c r="C51" s="417"/>
      <c r="D51" s="149"/>
      <c r="E51" s="538"/>
      <c r="F51" s="459"/>
      <c r="G51" s="68"/>
    </row>
    <row r="52" spans="2:7" ht="13.5" thickBot="1">
      <c r="B52" s="68"/>
      <c r="C52" s="417"/>
      <c r="D52" s="149"/>
      <c r="E52" s="538"/>
      <c r="F52" s="459"/>
      <c r="G52" s="68"/>
    </row>
    <row r="53" spans="2:7" ht="16.5" customHeight="1" thickBot="1">
      <c r="B53" s="68"/>
      <c r="C53" s="460"/>
      <c r="D53" s="461"/>
      <c r="E53" s="462" t="s">
        <v>71</v>
      </c>
      <c r="F53" s="463">
        <f>SUM(F35:F52)</f>
        <v>0</v>
      </c>
      <c r="G53" s="68"/>
    </row>
    <row r="54" spans="2:7" ht="13.5" thickTop="1">
      <c r="B54" s="68"/>
      <c r="C54" s="69" t="s">
        <v>253</v>
      </c>
      <c r="D54" s="69"/>
      <c r="E54" s="70"/>
      <c r="F54" s="70"/>
      <c r="G54" s="68"/>
    </row>
  </sheetData>
  <sheetProtection password="CCA4" sheet="1" objects="1" scenarios="1" selectLockedCells="1"/>
  <mergeCells count="2">
    <mergeCell ref="C5:F5"/>
    <mergeCell ref="C7:F7"/>
  </mergeCells>
  <dataValidations count="2">
    <dataValidation type="date" operator="greaterThan" allowBlank="1" showInputMessage="1" showErrorMessage="1" error="Enter a date." sqref="E10:E30 E35:E52">
      <formula1>36526</formula1>
    </dataValidation>
    <dataValidation type="decimal" operator="greaterThanOrEqual" allowBlank="1" showInputMessage="1" showErrorMessage="1" error="Enter a dollar amount greater than zero." sqref="F10:F30 F35:F52">
      <formula1>0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54"/>
  <sheetViews>
    <sheetView showGridLines="0" showRowColHeaders="0" defaultGridColor="0" colorId="8" workbookViewId="0" topLeftCell="A1">
      <selection activeCell="I23" sqref="I23:I24"/>
    </sheetView>
  </sheetViews>
  <sheetFormatPr defaultColWidth="9.33203125" defaultRowHeight="12.75"/>
  <cols>
    <col min="1" max="2" width="3.83203125" style="72" customWidth="1"/>
    <col min="3" max="3" width="61.83203125" style="72" customWidth="1"/>
    <col min="4" max="4" width="11.83203125" style="72" customWidth="1"/>
    <col min="5" max="5" width="15.83203125" style="72" customWidth="1"/>
    <col min="6" max="6" width="17.83203125" style="72" customWidth="1"/>
    <col min="7" max="7" width="4.16015625" style="72" customWidth="1"/>
    <col min="8" max="8" width="9.33203125" style="72" customWidth="1"/>
    <col min="9" max="9" width="29" style="72" bestFit="1" customWidth="1"/>
    <col min="10" max="16384" width="9.33203125" style="72" customWidth="1"/>
  </cols>
  <sheetData>
    <row r="1" spans="1:9" ht="12.75">
      <c r="A1" s="134"/>
      <c r="I1" s="7" t="s">
        <v>526</v>
      </c>
    </row>
    <row r="2" spans="2:9" ht="12.75">
      <c r="B2" s="900"/>
      <c r="C2" s="600" t="str">
        <f>Contents!B50</f>
        <v>Version: AS XLI 1.2 MEDIUM locked</v>
      </c>
      <c r="D2" s="900"/>
      <c r="E2" s="900"/>
      <c r="F2" s="900"/>
      <c r="G2" s="900"/>
      <c r="I2" s="7" t="s">
        <v>525</v>
      </c>
    </row>
    <row r="3" spans="2:9" s="73" customFormat="1" ht="12.75">
      <c r="B3" s="901"/>
      <c r="C3" s="902" t="s">
        <v>17</v>
      </c>
      <c r="D3" s="902"/>
      <c r="E3" s="902"/>
      <c r="F3" s="902"/>
      <c r="G3" s="902"/>
      <c r="I3" s="7" t="s">
        <v>527</v>
      </c>
    </row>
    <row r="4" spans="2:9" ht="12.75">
      <c r="B4" s="900"/>
      <c r="C4" s="900"/>
      <c r="D4" s="900"/>
      <c r="E4" s="900"/>
      <c r="F4" s="900"/>
      <c r="G4" s="900"/>
      <c r="I4" s="7" t="s">
        <v>528</v>
      </c>
    </row>
    <row r="5" spans="2:9" ht="12.75">
      <c r="B5" s="900"/>
      <c r="C5" s="1339" t="str">
        <f>Contents!B49</f>
        <v>Branch:                                                                           Period:               to                 .</v>
      </c>
      <c r="D5" s="1339"/>
      <c r="E5" s="1339"/>
      <c r="F5" s="1339"/>
      <c r="G5" s="900"/>
      <c r="I5" s="7" t="s">
        <v>529</v>
      </c>
    </row>
    <row r="6" spans="2:9" ht="12.75">
      <c r="B6" s="900"/>
      <c r="C6" s="900"/>
      <c r="D6" s="900"/>
      <c r="E6" s="900"/>
      <c r="F6" s="900"/>
      <c r="G6" s="900"/>
      <c r="I6" s="7" t="s">
        <v>530</v>
      </c>
    </row>
    <row r="7" spans="2:9" ht="18.75">
      <c r="B7" s="900"/>
      <c r="C7" s="1458" t="s">
        <v>523</v>
      </c>
      <c r="D7" s="1197"/>
      <c r="E7" s="1197"/>
      <c r="F7" s="1197"/>
      <c r="G7" s="904"/>
      <c r="I7" s="7" t="s">
        <v>531</v>
      </c>
    </row>
    <row r="8" spans="2:9" s="75" customFormat="1" ht="15.75" thickBot="1">
      <c r="B8" s="983"/>
      <c r="C8" s="905" t="s">
        <v>467</v>
      </c>
      <c r="D8" s="983"/>
      <c r="E8" s="983"/>
      <c r="F8" s="983"/>
      <c r="G8" s="983"/>
      <c r="I8" s="7" t="s">
        <v>532</v>
      </c>
    </row>
    <row r="9" spans="2:9" ht="17.25" thickBot="1" thickTop="1">
      <c r="B9" s="900"/>
      <c r="C9" s="906" t="s">
        <v>481</v>
      </c>
      <c r="D9" s="907" t="s">
        <v>74</v>
      </c>
      <c r="E9" s="907" t="s">
        <v>500</v>
      </c>
      <c r="F9" s="909" t="s">
        <v>75</v>
      </c>
      <c r="G9" s="913"/>
      <c r="I9" s="7" t="s">
        <v>533</v>
      </c>
    </row>
    <row r="10" spans="2:9" ht="12.75">
      <c r="B10" s="900"/>
      <c r="C10" s="451"/>
      <c r="D10" s="251"/>
      <c r="E10" s="531"/>
      <c r="F10" s="450"/>
      <c r="G10" s="911"/>
      <c r="I10" s="7" t="s">
        <v>537</v>
      </c>
    </row>
    <row r="11" spans="2:9" ht="12.75">
      <c r="B11" s="900"/>
      <c r="C11" s="451"/>
      <c r="D11" s="148"/>
      <c r="E11" s="532"/>
      <c r="F11" s="452"/>
      <c r="G11" s="911"/>
      <c r="I11" s="7" t="s">
        <v>534</v>
      </c>
    </row>
    <row r="12" spans="2:9" ht="12.75">
      <c r="B12" s="900"/>
      <c r="C12" s="451"/>
      <c r="D12" s="148"/>
      <c r="E12" s="532"/>
      <c r="F12" s="452"/>
      <c r="G12" s="911"/>
      <c r="I12" s="7" t="s">
        <v>535</v>
      </c>
    </row>
    <row r="13" spans="2:9" ht="12.75">
      <c r="B13" s="900"/>
      <c r="C13" s="451"/>
      <c r="D13" s="148"/>
      <c r="E13" s="532"/>
      <c r="F13" s="452"/>
      <c r="G13" s="911"/>
      <c r="I13" s="7" t="s">
        <v>536</v>
      </c>
    </row>
    <row r="14" spans="2:9" ht="12.75">
      <c r="B14" s="900"/>
      <c r="C14" s="451"/>
      <c r="D14" s="148"/>
      <c r="E14" s="532"/>
      <c r="F14" s="452"/>
      <c r="G14" s="911"/>
      <c r="I14" s="7" t="s">
        <v>552</v>
      </c>
    </row>
    <row r="15" spans="2:9" ht="12.75">
      <c r="B15" s="900"/>
      <c r="C15" s="451"/>
      <c r="D15" s="148"/>
      <c r="E15" s="532"/>
      <c r="F15" s="452"/>
      <c r="G15" s="911"/>
      <c r="I15" s="7" t="s">
        <v>553</v>
      </c>
    </row>
    <row r="16" spans="2:9" ht="12.75">
      <c r="B16" s="900"/>
      <c r="C16" s="451"/>
      <c r="D16" s="148"/>
      <c r="E16" s="532"/>
      <c r="F16" s="452"/>
      <c r="G16" s="911"/>
      <c r="I16" s="7" t="s">
        <v>554</v>
      </c>
    </row>
    <row r="17" spans="2:9" ht="12.75">
      <c r="B17" s="900"/>
      <c r="C17" s="451"/>
      <c r="D17" s="148"/>
      <c r="E17" s="532"/>
      <c r="F17" s="452"/>
      <c r="G17" s="911"/>
      <c r="I17" s="7" t="s">
        <v>564</v>
      </c>
    </row>
    <row r="18" spans="2:9" ht="12.75">
      <c r="B18" s="900"/>
      <c r="C18" s="451"/>
      <c r="D18" s="148"/>
      <c r="E18" s="532"/>
      <c r="F18" s="452"/>
      <c r="G18" s="911"/>
      <c r="I18" s="7" t="s">
        <v>565</v>
      </c>
    </row>
    <row r="19" spans="2:9" ht="12.75">
      <c r="B19" s="900"/>
      <c r="C19" s="451"/>
      <c r="D19" s="148"/>
      <c r="E19" s="532"/>
      <c r="F19" s="452"/>
      <c r="G19" s="911"/>
      <c r="I19" s="7" t="s">
        <v>566</v>
      </c>
    </row>
    <row r="20" spans="2:9" ht="12.75">
      <c r="B20" s="900"/>
      <c r="C20" s="451"/>
      <c r="D20" s="148"/>
      <c r="E20" s="532"/>
      <c r="F20" s="452"/>
      <c r="G20" s="911"/>
      <c r="I20" s="7" t="s">
        <v>117</v>
      </c>
    </row>
    <row r="21" spans="2:9" ht="12.75">
      <c r="B21" s="900"/>
      <c r="C21" s="451"/>
      <c r="D21" s="148"/>
      <c r="E21" s="532"/>
      <c r="F21" s="452"/>
      <c r="G21" s="911"/>
      <c r="I21" s="7" t="s">
        <v>568</v>
      </c>
    </row>
    <row r="22" spans="2:9" ht="12.75">
      <c r="B22" s="900"/>
      <c r="C22" s="451"/>
      <c r="D22" s="148"/>
      <c r="E22" s="532"/>
      <c r="F22" s="452"/>
      <c r="G22" s="911"/>
      <c r="I22" s="7" t="s">
        <v>569</v>
      </c>
    </row>
    <row r="23" spans="2:9" ht="12.75">
      <c r="B23" s="900"/>
      <c r="C23" s="451"/>
      <c r="D23" s="148"/>
      <c r="E23" s="532"/>
      <c r="F23" s="452"/>
      <c r="G23" s="911"/>
      <c r="I23" s="7" t="s">
        <v>331</v>
      </c>
    </row>
    <row r="24" spans="2:9" ht="12.75">
      <c r="B24" s="900"/>
      <c r="C24" s="451"/>
      <c r="D24" s="148"/>
      <c r="E24" s="532"/>
      <c r="F24" s="452"/>
      <c r="G24" s="911"/>
      <c r="I24" s="17"/>
    </row>
    <row r="25" spans="2:9" ht="12.75">
      <c r="B25" s="900"/>
      <c r="C25" s="451"/>
      <c r="D25" s="148"/>
      <c r="E25" s="532"/>
      <c r="F25" s="452"/>
      <c r="G25" s="911"/>
      <c r="H25" s="74"/>
      <c r="I25" s="17"/>
    </row>
    <row r="26" spans="2:9" s="142" customFormat="1" ht="13.5" thickBot="1">
      <c r="B26" s="900"/>
      <c r="C26" s="453"/>
      <c r="D26" s="249"/>
      <c r="E26" s="533"/>
      <c r="F26" s="454"/>
      <c r="G26" s="911"/>
      <c r="I26" s="17"/>
    </row>
    <row r="27" spans="2:9" ht="13.5" thickBot="1">
      <c r="B27" s="900"/>
      <c r="C27" s="427"/>
      <c r="D27" s="428"/>
      <c r="E27" s="429" t="s">
        <v>71</v>
      </c>
      <c r="F27" s="455">
        <f>SUM(F10:F26)</f>
        <v>0</v>
      </c>
      <c r="G27" s="911"/>
      <c r="I27" s="17"/>
    </row>
    <row r="28" spans="2:9" ht="13.5" thickTop="1">
      <c r="B28" s="910"/>
      <c r="C28" s="910"/>
      <c r="D28" s="910"/>
      <c r="E28" s="910"/>
      <c r="F28" s="912"/>
      <c r="G28" s="912"/>
      <c r="I28" s="17"/>
    </row>
    <row r="29" spans="2:9" ht="16.5" thickBot="1">
      <c r="B29" s="900"/>
      <c r="C29" s="917" t="s">
        <v>468</v>
      </c>
      <c r="D29" s="984"/>
      <c r="E29" s="984"/>
      <c r="F29" s="985"/>
      <c r="G29" s="986"/>
      <c r="I29" s="17"/>
    </row>
    <row r="30" spans="2:9" ht="31.5" thickBot="1" thickTop="1">
      <c r="B30" s="900"/>
      <c r="C30" s="987" t="s">
        <v>403</v>
      </c>
      <c r="D30" s="907" t="s">
        <v>74</v>
      </c>
      <c r="E30" s="907" t="s">
        <v>500</v>
      </c>
      <c r="F30" s="988" t="s">
        <v>75</v>
      </c>
      <c r="G30" s="926"/>
      <c r="I30" s="17"/>
    </row>
    <row r="31" spans="2:9" ht="12.75">
      <c r="B31" s="900"/>
      <c r="C31" s="449"/>
      <c r="D31" s="249"/>
      <c r="E31" s="533"/>
      <c r="F31" s="454"/>
      <c r="G31" s="911"/>
      <c r="I31" s="17"/>
    </row>
    <row r="32" spans="2:9" ht="12.75">
      <c r="B32" s="900"/>
      <c r="C32" s="451"/>
      <c r="D32" s="148"/>
      <c r="E32" s="532"/>
      <c r="F32" s="452"/>
      <c r="G32" s="911"/>
      <c r="I32" s="16"/>
    </row>
    <row r="33" spans="2:7" ht="12.75">
      <c r="B33" s="900"/>
      <c r="C33" s="451"/>
      <c r="D33" s="148"/>
      <c r="E33" s="532"/>
      <c r="F33" s="452"/>
      <c r="G33" s="911"/>
    </row>
    <row r="34" spans="2:7" ht="12.75">
      <c r="B34" s="900"/>
      <c r="C34" s="451"/>
      <c r="D34" s="148"/>
      <c r="E34" s="532"/>
      <c r="F34" s="452"/>
      <c r="G34" s="911"/>
    </row>
    <row r="35" spans="2:7" ht="12.75">
      <c r="B35" s="900"/>
      <c r="C35" s="451"/>
      <c r="D35" s="148"/>
      <c r="E35" s="532"/>
      <c r="F35" s="452"/>
      <c r="G35" s="911"/>
    </row>
    <row r="36" spans="2:7" ht="12.75">
      <c r="B36" s="900"/>
      <c r="C36" s="451"/>
      <c r="D36" s="148"/>
      <c r="E36" s="532"/>
      <c r="F36" s="452"/>
      <c r="G36" s="911"/>
    </row>
    <row r="37" spans="2:7" ht="12.75">
      <c r="B37" s="900"/>
      <c r="C37" s="451"/>
      <c r="D37" s="148"/>
      <c r="E37" s="532"/>
      <c r="F37" s="452"/>
      <c r="G37" s="911"/>
    </row>
    <row r="38" spans="2:7" ht="12.75">
      <c r="B38" s="900"/>
      <c r="C38" s="451"/>
      <c r="D38" s="148"/>
      <c r="E38" s="532"/>
      <c r="F38" s="452"/>
      <c r="G38" s="911"/>
    </row>
    <row r="39" spans="2:7" ht="12.75">
      <c r="B39" s="900"/>
      <c r="C39" s="451"/>
      <c r="D39" s="148"/>
      <c r="E39" s="532"/>
      <c r="F39" s="452"/>
      <c r="G39" s="911"/>
    </row>
    <row r="40" spans="2:7" ht="13.5" thickBot="1">
      <c r="B40" s="900"/>
      <c r="C40" s="453"/>
      <c r="D40" s="249"/>
      <c r="E40" s="533"/>
      <c r="F40" s="454"/>
      <c r="G40" s="911"/>
    </row>
    <row r="41" spans="2:7" ht="13.5" thickBot="1">
      <c r="B41" s="900"/>
      <c r="C41" s="433"/>
      <c r="D41" s="247"/>
      <c r="E41" s="250" t="s">
        <v>76</v>
      </c>
      <c r="F41" s="456">
        <f>SUM(F31:F40)</f>
        <v>0</v>
      </c>
      <c r="G41" s="911"/>
    </row>
    <row r="42" spans="2:7" ht="30.75" thickBot="1">
      <c r="B42" s="900"/>
      <c r="C42" s="922" t="s">
        <v>402</v>
      </c>
      <c r="D42" s="923" t="s">
        <v>74</v>
      </c>
      <c r="E42" s="923" t="s">
        <v>500</v>
      </c>
      <c r="F42" s="989" t="s">
        <v>75</v>
      </c>
      <c r="G42" s="926"/>
    </row>
    <row r="43" spans="2:7" ht="12.75">
      <c r="B43" s="900"/>
      <c r="C43" s="449"/>
      <c r="D43" s="249"/>
      <c r="E43" s="533"/>
      <c r="F43" s="454"/>
      <c r="G43" s="911"/>
    </row>
    <row r="44" spans="2:7" ht="12.75">
      <c r="B44" s="900"/>
      <c r="C44" s="451"/>
      <c r="D44" s="148"/>
      <c r="E44" s="532"/>
      <c r="F44" s="452"/>
      <c r="G44" s="911"/>
    </row>
    <row r="45" spans="2:7" ht="12.75">
      <c r="B45" s="900"/>
      <c r="C45" s="451"/>
      <c r="D45" s="148"/>
      <c r="E45" s="532"/>
      <c r="F45" s="452"/>
      <c r="G45" s="911"/>
    </row>
    <row r="46" spans="2:7" ht="12.75">
      <c r="B46" s="900"/>
      <c r="C46" s="451"/>
      <c r="D46" s="148"/>
      <c r="E46" s="532"/>
      <c r="F46" s="452"/>
      <c r="G46" s="911"/>
    </row>
    <row r="47" spans="2:7" ht="12.75">
      <c r="B47" s="900"/>
      <c r="C47" s="449"/>
      <c r="D47" s="249"/>
      <c r="E47" s="533"/>
      <c r="F47" s="454"/>
      <c r="G47" s="911"/>
    </row>
    <row r="48" spans="2:7" ht="12.75">
      <c r="B48" s="900"/>
      <c r="C48" s="451"/>
      <c r="D48" s="148"/>
      <c r="E48" s="532"/>
      <c r="F48" s="452"/>
      <c r="G48" s="911"/>
    </row>
    <row r="49" spans="2:7" ht="12.75">
      <c r="B49" s="900"/>
      <c r="C49" s="451"/>
      <c r="D49" s="148"/>
      <c r="E49" s="532"/>
      <c r="F49" s="452"/>
      <c r="G49" s="911"/>
    </row>
    <row r="50" spans="2:7" ht="12.75">
      <c r="B50" s="900"/>
      <c r="C50" s="451"/>
      <c r="D50" s="148"/>
      <c r="E50" s="532"/>
      <c r="F50" s="452"/>
      <c r="G50" s="911"/>
    </row>
    <row r="51" spans="2:7" ht="12.75">
      <c r="B51" s="900"/>
      <c r="C51" s="451"/>
      <c r="D51" s="148"/>
      <c r="E51" s="532"/>
      <c r="F51" s="452"/>
      <c r="G51" s="911"/>
    </row>
    <row r="52" spans="2:7" ht="13.5" thickBot="1">
      <c r="B52" s="900"/>
      <c r="C52" s="453"/>
      <c r="D52" s="260"/>
      <c r="E52" s="540"/>
      <c r="F52" s="457"/>
      <c r="G52" s="911"/>
    </row>
    <row r="53" spans="2:7" ht="13.5" thickBot="1">
      <c r="B53" s="900"/>
      <c r="C53" s="427"/>
      <c r="D53" s="428"/>
      <c r="E53" s="429" t="s">
        <v>77</v>
      </c>
      <c r="F53" s="455">
        <f>SUM(F43:F52)</f>
        <v>0</v>
      </c>
      <c r="G53" s="911"/>
    </row>
    <row r="54" spans="2:7" ht="13.5" thickTop="1">
      <c r="B54" s="900"/>
      <c r="C54" s="927" t="s">
        <v>187</v>
      </c>
      <c r="D54" s="904"/>
      <c r="E54" s="904"/>
      <c r="F54" s="904"/>
      <c r="G54" s="904"/>
    </row>
  </sheetData>
  <sheetProtection password="CCA4" sheet="1" objects="1" scenarios="1" selectLockedCells="1"/>
  <mergeCells count="2">
    <mergeCell ref="C7:F7"/>
    <mergeCell ref="C5:F5"/>
  </mergeCells>
  <dataValidations count="2">
    <dataValidation type="date" operator="greaterThan" allowBlank="1" showInputMessage="1" showErrorMessage="1" error="Enter a date." sqref="E43:E52 E31:E40 E10:E26">
      <formula1>36526</formula1>
    </dataValidation>
    <dataValidation type="decimal" operator="greaterThanOrEqual" allowBlank="1" showInputMessage="1" showErrorMessage="1" error="Enter a dollar amount greater than zero." sqref="F43:F52 F31:F40 F10:F26">
      <formula1>0</formula1>
    </dataValidation>
  </dataValidations>
  <hyperlinks>
    <hyperlink ref="I2" location="'BALANCE 1'!A1" display="1. BALANCE"/>
    <hyperlink ref="I3" location="'INCOME 2'!A1" display="2. INCOME"/>
    <hyperlink ref="I4" location="'PRIMARY ACCOUNT 3a'!A1" display="3.a PRIMARY ACCOUNT"/>
    <hyperlink ref="I7" location="'COMP BAL DTL 5'!A1" display="5. COMP BAL DTL"/>
    <hyperlink ref="I8" location="'INVENTORY DTL 6'!A1" display="6. INVENTORY DTL"/>
    <hyperlink ref="I9" location="'REGALIA SALES DTL 7'!A1" display="7. REGALIA SALES DTL"/>
    <hyperlink ref="I11" location="'TRANSFER IN 9'!A1" display="9. TRANSFER IN"/>
    <hyperlink ref="I12" location="'TRANSFER OUT 10'!A1" display="10. TRANSFER OUT"/>
    <hyperlink ref="I13" location="'INCOME DTL 11a'!A1" display="11.a INCOME DTL"/>
    <hyperlink ref="I14" location="'INCOME DTL 11b'!A1" display="11.b INCOME DTL"/>
    <hyperlink ref="I15" location="'EXPENSE DTL 12a'!A1" display="12.a EXPENSE DTL"/>
    <hyperlink ref="I16" location="'EXPENSE DTL 12b'!A1" display="12.b EXPENSE DTL"/>
    <hyperlink ref="I6" location="'CONTACT INFO 4'!A1" display="4. CONTACT INFO"/>
    <hyperlink ref="I19" location="'NEWSLETTER 15'!A1" display="15. NEWSLETTER"/>
    <hyperlink ref="I18" location="'FUNDS 14'!A1" display="14. FUNDS"/>
    <hyperlink ref="I17" location="'FINANCE COMM 13'!A1" display="13. FINANCE COMM"/>
    <hyperlink ref="I20" location="COMMENTS!A1" display="COMMENTS"/>
    <hyperlink ref="I5" location="'SECONDARY ACCOUNTS 3b'!A1" display="3.b SECONDARY ACCOUNTS"/>
    <hyperlink ref="I1" location="Contents!A1" display="CONTENTS"/>
    <hyperlink ref="I10" location="'DEPR DTL 8'!A1" display="8. DEPRECIATION DTL"/>
    <hyperlink ref="I21" location="'TRANSFER IN 9b'!A1" display="9.b TRANSFER IN"/>
    <hyperlink ref="I22" location="'TRANSFER OUT 10b'!A1" display="10.b TRANSFER OUT"/>
    <hyperlink ref="I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9.33203125" style="107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51"/>
  <sheetViews>
    <sheetView showGridLines="0" showRowColHeaders="0" defaultGridColor="0" zoomScaleSheetLayoutView="75" colorId="8" workbookViewId="0" topLeftCell="A1">
      <selection activeCell="M23" sqref="M23"/>
    </sheetView>
  </sheetViews>
  <sheetFormatPr defaultColWidth="9.33203125" defaultRowHeight="12.75"/>
  <cols>
    <col min="1" max="1" width="3.83203125" style="23" customWidth="1"/>
    <col min="2" max="2" width="3.66015625" style="23" customWidth="1"/>
    <col min="3" max="3" width="4.83203125" style="24" customWidth="1"/>
    <col min="4" max="4" width="10.83203125" style="23" customWidth="1"/>
    <col min="5" max="5" width="29.66015625" style="23" customWidth="1"/>
    <col min="6" max="6" width="6.33203125" style="23" customWidth="1"/>
    <col min="7" max="9" width="15.33203125" style="23" customWidth="1"/>
    <col min="10" max="10" width="13.83203125" style="23" customWidth="1"/>
    <col min="11" max="11" width="3.33203125" style="23" customWidth="1"/>
    <col min="12" max="12" width="10.66015625" style="23" customWidth="1"/>
    <col min="13" max="13" width="29" style="23" bestFit="1" customWidth="1"/>
    <col min="14" max="16384" width="9.33203125" style="23" customWidth="1"/>
  </cols>
  <sheetData>
    <row r="1" spans="1:13" ht="12.75">
      <c r="A1" s="129"/>
      <c r="M1" s="7" t="s">
        <v>526</v>
      </c>
    </row>
    <row r="2" spans="2:13" ht="12.75">
      <c r="B2" s="658"/>
      <c r="C2" s="600" t="str">
        <f>Contents!B50</f>
        <v>Version: AS XLI 1.2 MEDIUM locked</v>
      </c>
      <c r="D2" s="658"/>
      <c r="E2" s="658"/>
      <c r="F2" s="658"/>
      <c r="G2" s="658"/>
      <c r="H2" s="658"/>
      <c r="I2" s="658"/>
      <c r="J2" s="658"/>
      <c r="K2" s="658"/>
      <c r="M2" s="7" t="s">
        <v>525</v>
      </c>
    </row>
    <row r="3" spans="2:13" s="25" customFormat="1" ht="12.75">
      <c r="B3" s="659"/>
      <c r="C3" s="660" t="s">
        <v>17</v>
      </c>
      <c r="D3" s="661"/>
      <c r="E3" s="660"/>
      <c r="F3" s="660"/>
      <c r="G3" s="660"/>
      <c r="H3" s="660"/>
      <c r="I3" s="660"/>
      <c r="J3" s="660"/>
      <c r="K3" s="659"/>
      <c r="M3" s="7" t="s">
        <v>527</v>
      </c>
    </row>
    <row r="4" spans="2:13" ht="12.75">
      <c r="B4" s="658"/>
      <c r="C4" s="662"/>
      <c r="D4" s="658"/>
      <c r="E4" s="658"/>
      <c r="F4" s="658"/>
      <c r="G4" s="658"/>
      <c r="H4" s="658"/>
      <c r="I4" s="658"/>
      <c r="J4" s="658"/>
      <c r="K4" s="658"/>
      <c r="M4" s="7" t="s">
        <v>528</v>
      </c>
    </row>
    <row r="5" spans="2:13" ht="12.75">
      <c r="B5" s="658"/>
      <c r="C5" s="1105" t="str">
        <f>Contents!B49</f>
        <v>Branch:                                                                           Period:               to                 .</v>
      </c>
      <c r="D5" s="1105"/>
      <c r="E5" s="1105"/>
      <c r="F5" s="1105"/>
      <c r="G5" s="1105"/>
      <c r="H5" s="1105"/>
      <c r="I5" s="1105"/>
      <c r="J5" s="1105"/>
      <c r="K5" s="658"/>
      <c r="M5" s="7" t="s">
        <v>529</v>
      </c>
    </row>
    <row r="6" spans="2:13" ht="12.75">
      <c r="B6" s="658"/>
      <c r="C6" s="662"/>
      <c r="D6" s="658"/>
      <c r="E6" s="658"/>
      <c r="F6" s="658"/>
      <c r="G6" s="658"/>
      <c r="H6" s="658"/>
      <c r="I6" s="658"/>
      <c r="J6" s="658"/>
      <c r="K6" s="658"/>
      <c r="M6" s="7" t="s">
        <v>530</v>
      </c>
    </row>
    <row r="7" spans="2:13" ht="16.5" customHeight="1">
      <c r="B7" s="658"/>
      <c r="C7" s="662"/>
      <c r="D7" s="663" t="s">
        <v>36</v>
      </c>
      <c r="E7" s="661"/>
      <c r="F7" s="661"/>
      <c r="G7" s="661"/>
      <c r="H7" s="661"/>
      <c r="I7" s="661"/>
      <c r="J7" s="661"/>
      <c r="K7" s="658"/>
      <c r="M7" s="7" t="s">
        <v>531</v>
      </c>
    </row>
    <row r="8" spans="2:13" ht="13.5" thickBot="1">
      <c r="B8" s="658"/>
      <c r="C8" s="662"/>
      <c r="D8" s="658"/>
      <c r="E8" s="658"/>
      <c r="F8" s="658"/>
      <c r="G8" s="658"/>
      <c r="H8" s="658"/>
      <c r="I8" s="658"/>
      <c r="J8" s="658"/>
      <c r="K8" s="658"/>
      <c r="M8" s="7" t="s">
        <v>532</v>
      </c>
    </row>
    <row r="9" spans="2:13" ht="16.5" thickBot="1" thickTop="1">
      <c r="B9" s="658"/>
      <c r="C9" s="664" t="s">
        <v>333</v>
      </c>
      <c r="D9" s="665"/>
      <c r="E9" s="666"/>
      <c r="F9" s="667" t="s">
        <v>140</v>
      </c>
      <c r="G9" s="668"/>
      <c r="H9" s="669" t="s">
        <v>420</v>
      </c>
      <c r="I9" s="670" t="s">
        <v>421</v>
      </c>
      <c r="J9" s="671" t="s">
        <v>37</v>
      </c>
      <c r="K9" s="658"/>
      <c r="M9" s="7" t="s">
        <v>533</v>
      </c>
    </row>
    <row r="10" spans="2:13" ht="12.75">
      <c r="B10" s="658"/>
      <c r="C10" s="672" t="s">
        <v>155</v>
      </c>
      <c r="D10" s="1118" t="s">
        <v>479</v>
      </c>
      <c r="E10" s="1119"/>
      <c r="F10" s="673" t="s">
        <v>123</v>
      </c>
      <c r="G10" s="1127" t="s">
        <v>157</v>
      </c>
      <c r="H10" s="1128"/>
      <c r="I10" s="1129"/>
      <c r="J10" s="332">
        <f>'INCOME DTL 11a'!E19</f>
        <v>0</v>
      </c>
      <c r="K10" s="658"/>
      <c r="M10" s="7" t="s">
        <v>537</v>
      </c>
    </row>
    <row r="11" spans="2:13" ht="12.75">
      <c r="B11" s="658"/>
      <c r="C11" s="674" t="s">
        <v>156</v>
      </c>
      <c r="D11" s="1120"/>
      <c r="E11" s="1120"/>
      <c r="F11" s="675" t="s">
        <v>123</v>
      </c>
      <c r="G11" s="1130" t="s">
        <v>158</v>
      </c>
      <c r="H11" s="1131"/>
      <c r="I11" s="1132"/>
      <c r="J11" s="333">
        <f>'INCOME DTL 11a'!E29</f>
        <v>0</v>
      </c>
      <c r="K11" s="658"/>
      <c r="M11" s="7" t="s">
        <v>534</v>
      </c>
    </row>
    <row r="12" spans="2:13" ht="12.75">
      <c r="B12" s="658"/>
      <c r="C12" s="676">
        <v>2</v>
      </c>
      <c r="D12" s="677" t="s">
        <v>418</v>
      </c>
      <c r="E12" s="678"/>
      <c r="F12" s="675" t="s">
        <v>123</v>
      </c>
      <c r="G12" s="1121"/>
      <c r="H12" s="1122"/>
      <c r="I12" s="1123"/>
      <c r="J12" s="333">
        <f>'INCOME DTL 11a'!E36</f>
        <v>0</v>
      </c>
      <c r="K12" s="658"/>
      <c r="M12" s="7" t="s">
        <v>535</v>
      </c>
    </row>
    <row r="13" spans="2:13" ht="12.75">
      <c r="B13" s="658"/>
      <c r="C13" s="679" t="s">
        <v>159</v>
      </c>
      <c r="D13" s="1110" t="s">
        <v>281</v>
      </c>
      <c r="E13" s="1111"/>
      <c r="F13" s="675" t="s">
        <v>123</v>
      </c>
      <c r="G13" s="1121" t="s">
        <v>188</v>
      </c>
      <c r="H13" s="1122"/>
      <c r="I13" s="1123"/>
      <c r="J13" s="333">
        <f>'INCOME DTL 11a'!E51</f>
        <v>0</v>
      </c>
      <c r="K13" s="658"/>
      <c r="M13" s="7" t="s">
        <v>536</v>
      </c>
    </row>
    <row r="14" spans="2:13" ht="12.75">
      <c r="B14" s="658"/>
      <c r="C14" s="680" t="s">
        <v>160</v>
      </c>
      <c r="D14" s="1112"/>
      <c r="E14" s="1112"/>
      <c r="F14" s="675" t="s">
        <v>127</v>
      </c>
      <c r="G14" s="1121" t="s">
        <v>445</v>
      </c>
      <c r="H14" s="1122"/>
      <c r="I14" s="1123"/>
      <c r="J14" s="333">
        <f>'INCOME DTL 11b'!F32</f>
        <v>0</v>
      </c>
      <c r="K14" s="658"/>
      <c r="M14" s="7" t="s">
        <v>552</v>
      </c>
    </row>
    <row r="15" spans="2:13" ht="12.75">
      <c r="B15" s="658"/>
      <c r="C15" s="679" t="s">
        <v>97</v>
      </c>
      <c r="D15" s="1110" t="s">
        <v>282</v>
      </c>
      <c r="E15" s="1113"/>
      <c r="F15" s="675" t="s">
        <v>136</v>
      </c>
      <c r="G15" s="1124" t="s">
        <v>98</v>
      </c>
      <c r="H15" s="1125"/>
      <c r="I15" s="1126"/>
      <c r="J15" s="333">
        <f>'TRANSFER IN 9'!F34+'TRANSFER IN 9b'!F31</f>
        <v>0</v>
      </c>
      <c r="K15" s="658"/>
      <c r="M15" s="7" t="s">
        <v>553</v>
      </c>
    </row>
    <row r="16" spans="2:13" ht="12.75">
      <c r="B16" s="658"/>
      <c r="C16" s="680" t="s">
        <v>99</v>
      </c>
      <c r="D16" s="1114"/>
      <c r="E16" s="1114"/>
      <c r="F16" s="675" t="s">
        <v>136</v>
      </c>
      <c r="G16" s="1124" t="s">
        <v>100</v>
      </c>
      <c r="H16" s="1125"/>
      <c r="I16" s="1126"/>
      <c r="J16" s="333">
        <f>'TRANSFER IN 9'!F54+'TRANSFER IN 9b'!F53</f>
        <v>0</v>
      </c>
      <c r="K16" s="658"/>
      <c r="M16" s="7" t="s">
        <v>554</v>
      </c>
    </row>
    <row r="17" spans="2:13" ht="13.5" thickBot="1">
      <c r="B17" s="658"/>
      <c r="C17" s="674">
        <v>5</v>
      </c>
      <c r="D17" s="1096" t="s">
        <v>38</v>
      </c>
      <c r="E17" s="1125"/>
      <c r="F17" s="1125"/>
      <c r="G17" s="1125"/>
      <c r="H17" s="1101"/>
      <c r="I17" s="1102"/>
      <c r="J17" s="334"/>
      <c r="K17" s="658"/>
      <c r="M17" s="7" t="s">
        <v>564</v>
      </c>
    </row>
    <row r="18" spans="2:13" ht="13.5" thickBot="1">
      <c r="B18" s="658"/>
      <c r="C18" s="679">
        <v>6</v>
      </c>
      <c r="D18" s="677" t="s">
        <v>163</v>
      </c>
      <c r="E18" s="682"/>
      <c r="F18" s="683" t="s">
        <v>128</v>
      </c>
      <c r="G18" s="681" t="s">
        <v>419</v>
      </c>
      <c r="H18" s="569">
        <f>'INVENTORY DTL 6'!M29</f>
        <v>0</v>
      </c>
      <c r="I18" s="570">
        <f>'INVENTORY DTL 6'!M28</f>
        <v>0</v>
      </c>
      <c r="J18" s="333">
        <f>H18-I18</f>
        <v>0</v>
      </c>
      <c r="K18" s="658"/>
      <c r="M18" s="7" t="s">
        <v>565</v>
      </c>
    </row>
    <row r="19" spans="2:13" ht="12.75">
      <c r="B19" s="658"/>
      <c r="C19" s="679">
        <v>7</v>
      </c>
      <c r="D19" s="682" t="s">
        <v>475</v>
      </c>
      <c r="E19" s="684"/>
      <c r="F19" s="683" t="s">
        <v>126</v>
      </c>
      <c r="G19" s="1098"/>
      <c r="H19" s="1099"/>
      <c r="I19" s="1100"/>
      <c r="J19" s="335">
        <f>'REGALIA SALES DTL 7'!I50</f>
        <v>0</v>
      </c>
      <c r="K19" s="658"/>
      <c r="M19" s="7" t="s">
        <v>566</v>
      </c>
    </row>
    <row r="20" spans="2:13" ht="13.5" thickBot="1">
      <c r="B20" s="658"/>
      <c r="C20" s="676">
        <v>8</v>
      </c>
      <c r="D20" s="677" t="s">
        <v>142</v>
      </c>
      <c r="E20" s="677"/>
      <c r="F20" s="675" t="s">
        <v>376</v>
      </c>
      <c r="G20" s="1096"/>
      <c r="H20" s="1101"/>
      <c r="I20" s="1102"/>
      <c r="J20" s="333">
        <f>'NEWSLETTER 15'!E16</f>
        <v>0</v>
      </c>
      <c r="K20" s="658"/>
      <c r="M20" s="7" t="s">
        <v>117</v>
      </c>
    </row>
    <row r="21" spans="2:13" ht="13.5" thickBot="1">
      <c r="B21" s="658"/>
      <c r="C21" s="676">
        <v>9</v>
      </c>
      <c r="D21" s="677" t="s">
        <v>422</v>
      </c>
      <c r="E21" s="677"/>
      <c r="F21" s="675" t="s">
        <v>127</v>
      </c>
      <c r="G21" s="681" t="s">
        <v>419</v>
      </c>
      <c r="H21" s="569">
        <f>'INCOME DTL 11b'!D42</f>
        <v>0</v>
      </c>
      <c r="I21" s="570">
        <f>'INCOME DTL 11b'!E42</f>
        <v>0</v>
      </c>
      <c r="J21" s="333">
        <f>H21-I21</f>
        <v>0</v>
      </c>
      <c r="K21" s="658"/>
      <c r="M21" s="7" t="s">
        <v>568</v>
      </c>
    </row>
    <row r="22" spans="2:13" s="26" customFormat="1" ht="15.75" thickBot="1">
      <c r="B22" s="658"/>
      <c r="C22" s="685">
        <v>10</v>
      </c>
      <c r="D22" s="686" t="s">
        <v>190</v>
      </c>
      <c r="E22" s="686"/>
      <c r="F22" s="687" t="s">
        <v>127</v>
      </c>
      <c r="G22" s="1115"/>
      <c r="H22" s="1116"/>
      <c r="I22" s="1117"/>
      <c r="J22" s="336">
        <f>'INCOME DTL 11b'!F52</f>
        <v>0</v>
      </c>
      <c r="K22" s="658"/>
      <c r="M22" s="7" t="s">
        <v>569</v>
      </c>
    </row>
    <row r="23" spans="2:13" s="27" customFormat="1" ht="15.75" thickBot="1">
      <c r="B23" s="688"/>
      <c r="C23" s="689">
        <v>11</v>
      </c>
      <c r="D23" s="690" t="s">
        <v>447</v>
      </c>
      <c r="E23" s="691"/>
      <c r="F23" s="691"/>
      <c r="G23" s="691"/>
      <c r="H23" s="691"/>
      <c r="I23" s="692" t="s">
        <v>448</v>
      </c>
      <c r="J23" s="337">
        <f>SUM(J10:J22)</f>
        <v>0</v>
      </c>
      <c r="K23" s="688"/>
      <c r="M23" s="7" t="s">
        <v>331</v>
      </c>
    </row>
    <row r="24" spans="2:13" ht="15" customHeight="1" thickBot="1" thickTop="1">
      <c r="B24" s="693"/>
      <c r="C24" s="694"/>
      <c r="D24" s="693"/>
      <c r="E24" s="693"/>
      <c r="F24" s="693"/>
      <c r="G24" s="693"/>
      <c r="H24" s="693"/>
      <c r="I24" s="693"/>
      <c r="J24" s="695"/>
      <c r="K24" s="693"/>
      <c r="M24" s="17"/>
    </row>
    <row r="25" spans="2:13" ht="22.5" thickBot="1" thickTop="1">
      <c r="B25" s="658"/>
      <c r="C25" s="664" t="s">
        <v>280</v>
      </c>
      <c r="D25" s="696"/>
      <c r="E25" s="697"/>
      <c r="F25" s="667" t="s">
        <v>140</v>
      </c>
      <c r="G25" s="698" t="s">
        <v>39</v>
      </c>
      <c r="H25" s="699" t="s">
        <v>183</v>
      </c>
      <c r="I25" s="700" t="s">
        <v>40</v>
      </c>
      <c r="J25" s="701" t="s">
        <v>61</v>
      </c>
      <c r="K25" s="702"/>
      <c r="M25" s="17"/>
    </row>
    <row r="26" spans="2:13" ht="12.75">
      <c r="B26" s="658"/>
      <c r="C26" s="679">
        <v>12</v>
      </c>
      <c r="D26" s="703" t="s">
        <v>122</v>
      </c>
      <c r="E26" s="703"/>
      <c r="F26" s="704" t="s">
        <v>363</v>
      </c>
      <c r="G26" s="261">
        <f>SUMIF('EXPENSE DTL 12a'!C11:C21,"OA",'EXPENSE DTL 12a'!F11:F21)</f>
        <v>0</v>
      </c>
      <c r="H26" s="262">
        <f>SUMIF('EXPENSE DTL 12a'!C11:C21,"AR",'EXPENSE DTL 12a'!F11:F21)</f>
        <v>0</v>
      </c>
      <c r="I26" s="263">
        <f>SUMIF('EXPENSE DTL 12a'!C11:C21,"FR",'EXPENSE DTL 12a'!F11:F21)</f>
        <v>0</v>
      </c>
      <c r="J26" s="338">
        <f aca="true" t="shared" si="0" ref="J26:J40">SUM(G26:I26)</f>
        <v>0</v>
      </c>
      <c r="K26" s="658"/>
      <c r="M26" s="17"/>
    </row>
    <row r="27" spans="2:13" ht="12.75">
      <c r="B27" s="658"/>
      <c r="C27" s="679">
        <v>13</v>
      </c>
      <c r="D27" s="682" t="s">
        <v>41</v>
      </c>
      <c r="E27" s="682"/>
      <c r="F27" s="705" t="s">
        <v>363</v>
      </c>
      <c r="G27" s="264">
        <f>SUMIF('EXPENSE DTL 12a'!C26:C37,"OA",'EXPENSE DTL 12a'!F26:F37)</f>
        <v>0</v>
      </c>
      <c r="H27" s="265">
        <f>SUMIF('EXPENSE DTL 12a'!C26:C37,"AR",'EXPENSE DTL 12a'!F26:F37)</f>
        <v>0</v>
      </c>
      <c r="I27" s="266">
        <f>SUMIF('EXPENSE DTL 12a'!C26:C37,"FR",'EXPENSE DTL 12a'!F26:F37)</f>
        <v>0</v>
      </c>
      <c r="J27" s="335">
        <f t="shared" si="0"/>
        <v>0</v>
      </c>
      <c r="K27" s="658"/>
      <c r="M27" s="17"/>
    </row>
    <row r="28" spans="2:13" ht="12.75">
      <c r="B28" s="658"/>
      <c r="C28" s="679">
        <v>14</v>
      </c>
      <c r="D28" s="682" t="s">
        <v>42</v>
      </c>
      <c r="E28" s="682"/>
      <c r="F28" s="705"/>
      <c r="G28" s="267"/>
      <c r="H28" s="268"/>
      <c r="I28" s="269"/>
      <c r="J28" s="335">
        <f t="shared" si="0"/>
        <v>0</v>
      </c>
      <c r="K28" s="658"/>
      <c r="M28" s="17"/>
    </row>
    <row r="29" spans="2:13" ht="12.75">
      <c r="B29" s="658"/>
      <c r="C29" s="679">
        <v>15</v>
      </c>
      <c r="D29" s="682" t="s">
        <v>124</v>
      </c>
      <c r="E29" s="682"/>
      <c r="F29" s="706" t="s">
        <v>130</v>
      </c>
      <c r="G29" s="264">
        <f>SUMIF('DEPR DTL 8'!$D13:$D22,"OA",'DEPR DTL 8'!$L13:$L22)+SUMIF('DEPR DTL 8'!$D31:$D40,"OA",'DEPR DTL 8'!$L31:$L40)</f>
        <v>0</v>
      </c>
      <c r="H29" s="265">
        <f>SUMIF('DEPR DTL 8'!$D13:$D22,"AR",'DEPR DTL 8'!$L13:$L22)+SUMIF('DEPR DTL 8'!$D31:$D40,"AR",'DEPR DTL 8'!$L31:$L40)</f>
        <v>0</v>
      </c>
      <c r="I29" s="266">
        <f>SUMIF('DEPR DTL 8'!$D13:$D22,"FR",'DEPR DTL 8'!$L13:$L22)+SUMIF('DEPR DTL 8'!$D31:$D40,"FR",'DEPR DTL 8'!$L31:$L40)</f>
        <v>0</v>
      </c>
      <c r="J29" s="335">
        <f t="shared" si="0"/>
        <v>0</v>
      </c>
      <c r="K29" s="658"/>
      <c r="M29" s="17"/>
    </row>
    <row r="30" spans="2:13" ht="12.75">
      <c r="B30" s="658"/>
      <c r="C30" s="679">
        <v>16</v>
      </c>
      <c r="D30" s="682" t="s">
        <v>43</v>
      </c>
      <c r="E30" s="682"/>
      <c r="F30" s="705"/>
      <c r="G30" s="267"/>
      <c r="H30" s="268"/>
      <c r="I30" s="269"/>
      <c r="J30" s="335">
        <f t="shared" si="0"/>
        <v>0</v>
      </c>
      <c r="K30" s="658"/>
      <c r="M30" s="17"/>
    </row>
    <row r="31" spans="2:13" ht="12.75">
      <c r="B31" s="658"/>
      <c r="C31" s="679">
        <v>17</v>
      </c>
      <c r="D31" s="682" t="s">
        <v>125</v>
      </c>
      <c r="E31" s="682"/>
      <c r="F31" s="705" t="s">
        <v>363</v>
      </c>
      <c r="G31" s="264">
        <f>SUMIF('EXPENSE DTL 12a'!C42:C53,"OA",'EXPENSE DTL 12a'!F42:F53)</f>
        <v>0</v>
      </c>
      <c r="H31" s="265">
        <f>SUMIF('EXPENSE DTL 12a'!C42:C53,"AR",'EXPENSE DTL 12a'!F42:F53)</f>
        <v>0</v>
      </c>
      <c r="I31" s="266">
        <f>SUMIF('EXPENSE DTL 12a'!C42:C53,"FR",'EXPENSE DTL 12a'!F42:F53)</f>
        <v>0</v>
      </c>
      <c r="J31" s="335">
        <f t="shared" si="0"/>
        <v>0</v>
      </c>
      <c r="K31" s="658"/>
      <c r="M31" s="17"/>
    </row>
    <row r="32" spans="2:13" ht="12.75">
      <c r="B32" s="658"/>
      <c r="C32" s="679">
        <v>18</v>
      </c>
      <c r="D32" s="682" t="s">
        <v>44</v>
      </c>
      <c r="E32" s="682"/>
      <c r="F32" s="705"/>
      <c r="G32" s="267"/>
      <c r="H32" s="268"/>
      <c r="I32" s="269"/>
      <c r="J32" s="335">
        <f t="shared" si="0"/>
        <v>0</v>
      </c>
      <c r="K32" s="658"/>
      <c r="M32" s="1034"/>
    </row>
    <row r="33" spans="2:13" ht="12.75">
      <c r="B33" s="658"/>
      <c r="C33" s="679">
        <v>19</v>
      </c>
      <c r="D33" s="682" t="s">
        <v>45</v>
      </c>
      <c r="E33" s="682"/>
      <c r="F33" s="705"/>
      <c r="G33" s="267"/>
      <c r="H33" s="268"/>
      <c r="I33" s="269"/>
      <c r="J33" s="335">
        <f t="shared" si="0"/>
        <v>0</v>
      </c>
      <c r="K33" s="658"/>
      <c r="M33" s="1034"/>
    </row>
    <row r="34" spans="2:13" ht="12.75">
      <c r="B34" s="658"/>
      <c r="C34" s="679">
        <v>20</v>
      </c>
      <c r="D34" s="682" t="s">
        <v>46</v>
      </c>
      <c r="E34" s="682"/>
      <c r="F34" s="705" t="s">
        <v>364</v>
      </c>
      <c r="G34" s="264">
        <v>0</v>
      </c>
      <c r="H34" s="265">
        <f>'EXPENSE DTL 12b'!F21</f>
        <v>0</v>
      </c>
      <c r="I34" s="266">
        <v>0</v>
      </c>
      <c r="J34" s="335">
        <f t="shared" si="0"/>
        <v>0</v>
      </c>
      <c r="K34" s="658"/>
      <c r="M34" s="1034"/>
    </row>
    <row r="35" spans="2:13" ht="12.75">
      <c r="B35" s="658"/>
      <c r="C35" s="679">
        <v>21</v>
      </c>
      <c r="D35" s="682" t="s">
        <v>47</v>
      </c>
      <c r="E35" s="682"/>
      <c r="F35" s="705"/>
      <c r="G35" s="267"/>
      <c r="H35" s="268"/>
      <c r="I35" s="269"/>
      <c r="J35" s="335">
        <f t="shared" si="0"/>
        <v>0</v>
      </c>
      <c r="K35" s="658"/>
      <c r="M35" s="1034"/>
    </row>
    <row r="36" spans="2:13" ht="12.75">
      <c r="B36" s="658"/>
      <c r="C36" s="679">
        <v>22</v>
      </c>
      <c r="D36" s="682" t="s">
        <v>48</v>
      </c>
      <c r="E36" s="682"/>
      <c r="F36" s="705"/>
      <c r="G36" s="267"/>
      <c r="H36" s="268"/>
      <c r="I36" s="269"/>
      <c r="J36" s="335">
        <f t="shared" si="0"/>
        <v>0</v>
      </c>
      <c r="K36" s="658"/>
      <c r="M36" s="1034"/>
    </row>
    <row r="37" spans="2:13" ht="12.75">
      <c r="B37" s="658"/>
      <c r="C37" s="679">
        <v>23</v>
      </c>
      <c r="D37" s="682" t="s">
        <v>49</v>
      </c>
      <c r="E37" s="682"/>
      <c r="F37" s="705"/>
      <c r="G37" s="267"/>
      <c r="H37" s="268"/>
      <c r="I37" s="269"/>
      <c r="J37" s="335">
        <f t="shared" si="0"/>
        <v>0</v>
      </c>
      <c r="K37" s="658"/>
      <c r="M37" s="1034"/>
    </row>
    <row r="38" spans="2:13" ht="12.75">
      <c r="B38" s="658"/>
      <c r="C38" s="679">
        <v>24</v>
      </c>
      <c r="D38" s="682" t="s">
        <v>574</v>
      </c>
      <c r="E38" s="682"/>
      <c r="F38" s="706" t="s">
        <v>126</v>
      </c>
      <c r="G38" s="264">
        <v>0</v>
      </c>
      <c r="H38" s="265">
        <f>'REGALIA SALES DTL 7'!H49</f>
        <v>0</v>
      </c>
      <c r="I38" s="266">
        <v>0</v>
      </c>
      <c r="J38" s="335">
        <f t="shared" si="0"/>
        <v>0</v>
      </c>
      <c r="K38" s="658"/>
      <c r="M38" s="1034"/>
    </row>
    <row r="39" spans="2:11" ht="12.75">
      <c r="B39" s="658"/>
      <c r="C39" s="679">
        <v>25</v>
      </c>
      <c r="D39" s="682" t="s">
        <v>50</v>
      </c>
      <c r="E39" s="682"/>
      <c r="F39" s="682"/>
      <c r="G39" s="267"/>
      <c r="H39" s="268"/>
      <c r="I39" s="269"/>
      <c r="J39" s="335">
        <f t="shared" si="0"/>
        <v>0</v>
      </c>
      <c r="K39" s="658"/>
    </row>
    <row r="40" spans="2:11" ht="15" customHeight="1" thickBot="1">
      <c r="B40" s="658"/>
      <c r="C40" s="679">
        <v>26</v>
      </c>
      <c r="D40" s="682" t="s">
        <v>51</v>
      </c>
      <c r="E40" s="682"/>
      <c r="F40" s="682"/>
      <c r="G40" s="270"/>
      <c r="H40" s="268"/>
      <c r="I40" s="268"/>
      <c r="J40" s="335">
        <f t="shared" si="0"/>
        <v>0</v>
      </c>
      <c r="K40" s="658"/>
    </row>
    <row r="41" spans="2:12" ht="13.5" thickBot="1">
      <c r="B41" s="658"/>
      <c r="C41" s="707">
        <v>27</v>
      </c>
      <c r="D41" s="708" t="s">
        <v>411</v>
      </c>
      <c r="E41" s="709"/>
      <c r="F41" s="709"/>
      <c r="G41" s="271">
        <f>SUM(G26:G40)</f>
        <v>0</v>
      </c>
      <c r="H41" s="272">
        <f>SUM(H26:H40)</f>
        <v>0</v>
      </c>
      <c r="I41" s="272">
        <f>SUM(I26:I40)</f>
        <v>0</v>
      </c>
      <c r="J41" s="339">
        <f>SUM(J26:J40)</f>
        <v>0</v>
      </c>
      <c r="K41" s="658"/>
      <c r="L41" s="28">
        <f>SUM(G41:I41)</f>
        <v>0</v>
      </c>
    </row>
    <row r="42" spans="2:11" ht="12.75">
      <c r="B42" s="658"/>
      <c r="C42" s="674">
        <v>28</v>
      </c>
      <c r="D42" s="710" t="s">
        <v>189</v>
      </c>
      <c r="E42" s="711"/>
      <c r="F42" s="711"/>
      <c r="G42" s="712"/>
      <c r="H42" s="712"/>
      <c r="I42" s="713" t="s">
        <v>364</v>
      </c>
      <c r="J42" s="338">
        <f>'EXPENSE DTL 12b'!F40</f>
        <v>0</v>
      </c>
      <c r="K42" s="658"/>
    </row>
    <row r="43" spans="2:11" ht="12.75">
      <c r="B43" s="658"/>
      <c r="C43" s="679">
        <v>29</v>
      </c>
      <c r="D43" s="1096" t="s">
        <v>129</v>
      </c>
      <c r="E43" s="1097"/>
      <c r="F43" s="1097"/>
      <c r="G43" s="1097"/>
      <c r="H43" s="1097"/>
      <c r="I43" s="715" t="s">
        <v>364</v>
      </c>
      <c r="J43" s="335">
        <f>'EXPENSE DTL 12b'!F54</f>
        <v>0</v>
      </c>
      <c r="K43" s="658"/>
    </row>
    <row r="44" spans="2:11" ht="12.75">
      <c r="B44" s="658"/>
      <c r="C44" s="679" t="s">
        <v>407</v>
      </c>
      <c r="D44" s="1106" t="s">
        <v>283</v>
      </c>
      <c r="E44" s="1107"/>
      <c r="F44" s="1107"/>
      <c r="G44" s="681"/>
      <c r="H44" s="716" t="s">
        <v>161</v>
      </c>
      <c r="I44" s="717" t="s">
        <v>365</v>
      </c>
      <c r="J44" s="333">
        <f>'TRANSFER OUT 10'!F24+'TRANSFER OUT 10b'!F27</f>
        <v>0</v>
      </c>
      <c r="K44" s="658"/>
    </row>
    <row r="45" spans="2:11" ht="13.5" thickBot="1">
      <c r="B45" s="658"/>
      <c r="C45" s="674" t="s">
        <v>408</v>
      </c>
      <c r="D45" s="1108"/>
      <c r="E45" s="1109"/>
      <c r="F45" s="1109"/>
      <c r="G45" s="714"/>
      <c r="H45" s="718" t="s">
        <v>334</v>
      </c>
      <c r="I45" s="706" t="s">
        <v>365</v>
      </c>
      <c r="J45" s="338">
        <f>'TRANSFER OUT 10'!F51+'TRANSFER OUT 10b'!F41+'TRANSFER OUT 10b'!F53</f>
        <v>0</v>
      </c>
      <c r="K45" s="658"/>
    </row>
    <row r="46" spans="2:11" s="26" customFormat="1" ht="15.75" thickBot="1">
      <c r="B46" s="688"/>
      <c r="C46" s="719">
        <v>31</v>
      </c>
      <c r="D46" s="720" t="s">
        <v>52</v>
      </c>
      <c r="E46" s="721"/>
      <c r="F46" s="721"/>
      <c r="G46" s="721"/>
      <c r="H46" s="721"/>
      <c r="I46" s="722" t="s">
        <v>410</v>
      </c>
      <c r="J46" s="340">
        <f>SUM(J41:J45)</f>
        <v>0</v>
      </c>
      <c r="K46" s="688"/>
    </row>
    <row r="47" spans="1:12" s="15" customFormat="1" ht="16.5" thickBot="1">
      <c r="A47" s="14"/>
      <c r="B47" s="688"/>
      <c r="C47" s="723">
        <v>32</v>
      </c>
      <c r="D47" s="724" t="s">
        <v>261</v>
      </c>
      <c r="E47" s="725"/>
      <c r="F47" s="725"/>
      <c r="G47" s="725"/>
      <c r="H47" s="725"/>
      <c r="I47" s="726" t="s">
        <v>409</v>
      </c>
      <c r="J47" s="341">
        <f>J23-J46</f>
        <v>0</v>
      </c>
      <c r="K47" s="688"/>
      <c r="L47" s="28">
        <f>'INCOME 2'!J47-'BALANCE 1'!G34</f>
        <v>0</v>
      </c>
    </row>
    <row r="48" spans="1:11" s="21" customFormat="1" ht="30" customHeight="1" thickBot="1" thickTop="1">
      <c r="A48" s="20"/>
      <c r="B48" s="626"/>
      <c r="C48" s="648" t="s">
        <v>298</v>
      </c>
      <c r="D48" s="618"/>
      <c r="E48" s="618" t="s">
        <v>299</v>
      </c>
      <c r="F48" s="618" t="s">
        <v>300</v>
      </c>
      <c r="G48" s="618"/>
      <c r="H48" s="649"/>
      <c r="I48" s="626"/>
      <c r="J48" s="143"/>
      <c r="K48" s="143"/>
    </row>
    <row r="49" spans="1:11" s="5" customFormat="1" ht="30" customHeight="1" thickTop="1">
      <c r="A49" s="3"/>
      <c r="B49" s="647"/>
      <c r="C49" s="727" t="s">
        <v>33</v>
      </c>
      <c r="D49" s="728"/>
      <c r="E49" s="610">
        <f>IF(Contents!$C$7="","",Contents!$C$7)</f>
      </c>
      <c r="F49" s="728"/>
      <c r="G49" s="729"/>
      <c r="H49" s="729"/>
      <c r="I49" s="730" t="s">
        <v>34</v>
      </c>
      <c r="J49" s="652"/>
      <c r="K49" s="29"/>
    </row>
    <row r="50" spans="1:13" s="5" customFormat="1" ht="30" customHeight="1" thickBot="1">
      <c r="A50" s="3"/>
      <c r="B50" s="601"/>
      <c r="C50" s="731" t="s">
        <v>32</v>
      </c>
      <c r="D50" s="732"/>
      <c r="E50" s="611">
        <f>IF(Contents!$C$6="","",Contents!$C$6)</f>
      </c>
      <c r="F50" s="732"/>
      <c r="G50" s="733"/>
      <c r="H50" s="733"/>
      <c r="I50" s="734" t="s">
        <v>34</v>
      </c>
      <c r="J50" s="655"/>
      <c r="K50" s="29"/>
      <c r="M50" s="23"/>
    </row>
    <row r="51" spans="2:11" ht="13.5" thickTop="1">
      <c r="B51" s="601"/>
      <c r="C51" s="1103" t="s">
        <v>53</v>
      </c>
      <c r="D51" s="1104"/>
      <c r="E51" s="1104"/>
      <c r="F51" s="1104"/>
      <c r="G51" s="1104"/>
      <c r="H51" s="1104"/>
      <c r="I51" s="1104"/>
      <c r="J51" s="1104"/>
      <c r="K51" s="30"/>
    </row>
  </sheetData>
  <sheetProtection password="CCA4" sheet="1" objects="1" scenarios="1" selectLockedCells="1"/>
  <mergeCells count="18">
    <mergeCell ref="G10:I10"/>
    <mergeCell ref="G11:I11"/>
    <mergeCell ref="G12:I12"/>
    <mergeCell ref="G13:I13"/>
    <mergeCell ref="C5:J5"/>
    <mergeCell ref="D44:F45"/>
    <mergeCell ref="D13:E14"/>
    <mergeCell ref="D15:E16"/>
    <mergeCell ref="G22:I22"/>
    <mergeCell ref="D10:E11"/>
    <mergeCell ref="G14:I14"/>
    <mergeCell ref="G15:I15"/>
    <mergeCell ref="G16:I16"/>
    <mergeCell ref="D17:I17"/>
    <mergeCell ref="D43:H43"/>
    <mergeCell ref="G19:I19"/>
    <mergeCell ref="G20:I20"/>
    <mergeCell ref="C51:J51"/>
  </mergeCells>
  <conditionalFormatting sqref="J42:J46 G26:J41 J10:J22 H18:I18 H21:I21">
    <cfRule type="cellIs" priority="1" dxfId="2" operator="lessThan" stopIfTrue="1">
      <formula>0</formula>
    </cfRule>
  </conditionalFormatting>
  <dataValidations count="2">
    <dataValidation operator="greaterThan" allowBlank="1" showInputMessage="1" showErrorMessage="1" error="Enter a dollar amount greater than zero." sqref="J18 G31:I31 J21"/>
    <dataValidation type="decimal" operator="greaterThanOrEqual" allowBlank="1" showInputMessage="1" showErrorMessage="1" error="Enter a dollar amount." sqref="J17 G39:I40 G35:I37 G32:I33 G30:I30 G28:I28">
      <formula1>-999999999</formula1>
    </dataValidation>
  </dataValidations>
  <hyperlinks>
    <hyperlink ref="M2" location="'BALANCE 1'!A1" display="1. BALANCE"/>
    <hyperlink ref="M3" location="'INCOME 2'!A1" display="2. INCOME"/>
    <hyperlink ref="M4" location="'PRIMARY ACCOUNT 3a'!A1" display="3.a PRIMARY ACCOUNT"/>
    <hyperlink ref="M7" location="'COMP BAL DTL 5'!A1" display="5. COMP BAL DTL"/>
    <hyperlink ref="M8" location="'INVENTORY DTL 6'!A1" display="6. INVENTORY DTL"/>
    <hyperlink ref="M9" location="'REGALIA SALES DTL 7'!A1" display="7. REGALIA SALES DTL"/>
    <hyperlink ref="M11" location="'TRANSFER IN 9'!A1" display="9. TRANSFER IN"/>
    <hyperlink ref="M12" location="'TRANSFER OUT 10'!A1" display="10. TRANSFER OUT"/>
    <hyperlink ref="M13" location="'INCOME DTL 11a'!A1" display="11.a INCOME DTL"/>
    <hyperlink ref="M14" location="'INCOME DTL 11b'!A1" display="11.b INCOME DTL"/>
    <hyperlink ref="M15" location="'EXPENSE DTL 12a'!A1" display="12.a EXPENSE DTL"/>
    <hyperlink ref="M16" location="'EXPENSE DTL 12b'!A1" display="12.b EXPENSE DTL"/>
    <hyperlink ref="M6" location="'CONTACT INFO 4'!A1" display="4. CONTACT INFO"/>
    <hyperlink ref="M19" location="'NEWSLETTER 15'!A1" display="15. NEWSLETTER"/>
    <hyperlink ref="M18" location="'FUNDS 14'!A1" display="14. FUNDS"/>
    <hyperlink ref="M17" location="'FINANCE COMM 13'!A1" display="13. FINANCE COMM"/>
    <hyperlink ref="M20" location="COMMENTS!A1" display="COMMENTS"/>
    <hyperlink ref="M5" location="'SECONDARY ACCOUNTS 3b'!A1" display="3.b SECONDARY ACCOUNTS"/>
    <hyperlink ref="M1" location="Contents!A1" display="CONTENTS"/>
    <hyperlink ref="M10" location="'DEPR DTL 8'!A1" display="8. DEPRECIATION DTL"/>
    <hyperlink ref="M21" location="'TRANSFER IN 9b'!A1" display="9.b TRANSFER IN"/>
    <hyperlink ref="M22" location="'TRANSFER OUT 10b'!A1" display="10.b TRANSFER OUT"/>
    <hyperlink ref="M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4"/>
  <sheetViews>
    <sheetView showGridLines="0" showRowColHeaders="0" showZeros="0" defaultGridColor="0" colorId="8" workbookViewId="0" topLeftCell="A1">
      <selection activeCell="E37" sqref="E37"/>
    </sheetView>
  </sheetViews>
  <sheetFormatPr defaultColWidth="9.33203125" defaultRowHeight="12.75"/>
  <cols>
    <col min="1" max="2" width="3.83203125" style="31" customWidth="1"/>
    <col min="3" max="3" width="25.83203125" style="31" customWidth="1"/>
    <col min="4" max="4" width="27.83203125" style="31" customWidth="1"/>
    <col min="5" max="5" width="5.83203125" style="31" customWidth="1"/>
    <col min="6" max="6" width="24.83203125" style="31" customWidth="1"/>
    <col min="7" max="7" width="27.83203125" style="31" customWidth="1"/>
    <col min="8" max="8" width="4.5" style="31" customWidth="1"/>
    <col min="9" max="9" width="3" style="31" customWidth="1"/>
    <col min="10" max="10" width="29" style="31" bestFit="1" customWidth="1"/>
    <col min="11" max="16384" width="9.33203125" style="31" customWidth="1"/>
  </cols>
  <sheetData>
    <row r="1" spans="1:10" ht="12.75">
      <c r="A1" s="130"/>
      <c r="J1" s="7" t="s">
        <v>526</v>
      </c>
    </row>
    <row r="2" spans="2:10" ht="12.75">
      <c r="B2" s="145"/>
      <c r="C2" s="600" t="str">
        <f>Contents!B50</f>
        <v>Version: AS XLI 1.2 MEDIUM locked</v>
      </c>
      <c r="D2" s="145"/>
      <c r="E2" s="145"/>
      <c r="F2" s="145"/>
      <c r="G2" s="145"/>
      <c r="H2" s="145"/>
      <c r="J2" s="7" t="s">
        <v>525</v>
      </c>
    </row>
    <row r="3" spans="2:10" s="32" customFormat="1" ht="12.75">
      <c r="B3" s="735"/>
      <c r="C3" s="736" t="s">
        <v>17</v>
      </c>
      <c r="D3" s="736"/>
      <c r="E3" s="736"/>
      <c r="F3" s="736"/>
      <c r="G3" s="736"/>
      <c r="H3" s="735"/>
      <c r="J3" s="7" t="s">
        <v>527</v>
      </c>
    </row>
    <row r="4" spans="2:10" ht="12.75">
      <c r="B4" s="145"/>
      <c r="C4" s="145"/>
      <c r="D4" s="145"/>
      <c r="E4" s="145"/>
      <c r="F4" s="145"/>
      <c r="G4" s="145"/>
      <c r="H4" s="145"/>
      <c r="J4" s="7" t="s">
        <v>528</v>
      </c>
    </row>
    <row r="5" spans="2:10" ht="12.75">
      <c r="B5" s="145"/>
      <c r="C5" s="1158" t="str">
        <f>Contents!B49</f>
        <v>Branch:                                                                           Period:               to                 .</v>
      </c>
      <c r="D5" s="1158"/>
      <c r="E5" s="1158"/>
      <c r="F5" s="1158"/>
      <c r="G5" s="1158"/>
      <c r="H5" s="145"/>
      <c r="J5" s="7" t="s">
        <v>529</v>
      </c>
    </row>
    <row r="6" spans="2:10" ht="12.75">
      <c r="B6" s="145"/>
      <c r="C6" s="145"/>
      <c r="D6" s="145"/>
      <c r="E6" s="145"/>
      <c r="F6" s="145"/>
      <c r="G6" s="145"/>
      <c r="H6" s="145"/>
      <c r="J6" s="7" t="s">
        <v>530</v>
      </c>
    </row>
    <row r="7" spans="2:10" ht="18.75">
      <c r="B7" s="145"/>
      <c r="C7" s="737" t="s">
        <v>538</v>
      </c>
      <c r="D7" s="35"/>
      <c r="E7" s="35"/>
      <c r="F7" s="35"/>
      <c r="G7" s="35"/>
      <c r="H7" s="145"/>
      <c r="J7" s="7" t="s">
        <v>531</v>
      </c>
    </row>
    <row r="8" spans="2:10" ht="12.75">
      <c r="B8" s="145"/>
      <c r="C8" s="1164"/>
      <c r="D8" s="1165"/>
      <c r="E8" s="1165"/>
      <c r="F8" s="1165"/>
      <c r="G8" s="1165"/>
      <c r="H8" s="145"/>
      <c r="J8" s="7" t="s">
        <v>532</v>
      </c>
    </row>
    <row r="9" spans="2:10" ht="12.75">
      <c r="B9" s="145"/>
      <c r="C9" s="1151" t="s">
        <v>311</v>
      </c>
      <c r="D9" s="1152"/>
      <c r="E9" s="1152"/>
      <c r="F9" s="1152"/>
      <c r="G9" s="1152"/>
      <c r="H9" s="145"/>
      <c r="J9" s="7" t="s">
        <v>533</v>
      </c>
    </row>
    <row r="10" spans="2:10" ht="12.75">
      <c r="B10" s="145"/>
      <c r="C10" s="1151" t="s">
        <v>268</v>
      </c>
      <c r="D10" s="1152"/>
      <c r="E10" s="1152"/>
      <c r="F10" s="1152"/>
      <c r="G10" s="1152"/>
      <c r="H10" s="145"/>
      <c r="J10" s="7" t="s">
        <v>537</v>
      </c>
    </row>
    <row r="11" spans="2:10" ht="13.5" thickBot="1">
      <c r="B11" s="145"/>
      <c r="C11" s="1151" t="s">
        <v>239</v>
      </c>
      <c r="D11" s="1152"/>
      <c r="E11" s="1152"/>
      <c r="F11" s="1152"/>
      <c r="G11" s="1152"/>
      <c r="H11" s="145"/>
      <c r="J11" s="7" t="s">
        <v>534</v>
      </c>
    </row>
    <row r="12" spans="2:10" ht="13.5" thickTop="1">
      <c r="B12" s="145"/>
      <c r="C12" s="738" t="s">
        <v>251</v>
      </c>
      <c r="D12" s="1153"/>
      <c r="E12" s="1154"/>
      <c r="F12" s="1154"/>
      <c r="G12" s="1155"/>
      <c r="H12" s="145"/>
      <c r="J12" s="7" t="s">
        <v>535</v>
      </c>
    </row>
    <row r="13" spans="2:10" ht="15" customHeight="1">
      <c r="B13" s="145"/>
      <c r="C13" s="739" t="s">
        <v>101</v>
      </c>
      <c r="D13" s="1161"/>
      <c r="E13" s="1162"/>
      <c r="F13" s="1162"/>
      <c r="G13" s="1163"/>
      <c r="H13" s="145"/>
      <c r="J13" s="7" t="s">
        <v>536</v>
      </c>
    </row>
    <row r="14" spans="2:10" ht="15" customHeight="1">
      <c r="B14" s="145"/>
      <c r="C14" s="740" t="s">
        <v>236</v>
      </c>
      <c r="D14" s="144"/>
      <c r="E14" s="1156" t="s">
        <v>237</v>
      </c>
      <c r="F14" s="1157"/>
      <c r="G14" s="298"/>
      <c r="H14" s="145"/>
      <c r="J14" s="7" t="s">
        <v>552</v>
      </c>
    </row>
    <row r="15" spans="2:10" ht="15" customHeight="1">
      <c r="B15" s="145"/>
      <c r="C15" s="740" t="s">
        <v>231</v>
      </c>
      <c r="D15" s="571"/>
      <c r="E15" s="1156" t="s">
        <v>232</v>
      </c>
      <c r="F15" s="1157"/>
      <c r="G15" s="572"/>
      <c r="H15" s="145"/>
      <c r="J15" s="7" t="s">
        <v>553</v>
      </c>
    </row>
    <row r="16" spans="2:10" ht="15" customHeight="1" thickBot="1">
      <c r="B16" s="145"/>
      <c r="C16" s="741" t="s">
        <v>238</v>
      </c>
      <c r="D16" s="742"/>
      <c r="E16" s="1149"/>
      <c r="F16" s="1149"/>
      <c r="G16" s="1150"/>
      <c r="H16" s="145"/>
      <c r="J16" s="7" t="s">
        <v>554</v>
      </c>
    </row>
    <row r="17" spans="2:10" ht="14.25" thickBot="1" thickTop="1">
      <c r="B17" s="145"/>
      <c r="C17" s="743" t="s">
        <v>312</v>
      </c>
      <c r="D17" s="145"/>
      <c r="E17" s="33"/>
      <c r="F17" s="33"/>
      <c r="G17" s="1037"/>
      <c r="H17" s="145"/>
      <c r="J17" s="7" t="s">
        <v>564</v>
      </c>
    </row>
    <row r="18" spans="2:10" ht="14.25" thickBot="1" thickTop="1">
      <c r="B18" s="145"/>
      <c r="C18" s="744" t="s">
        <v>263</v>
      </c>
      <c r="D18" s="745" t="s">
        <v>54</v>
      </c>
      <c r="E18" s="1168" t="s">
        <v>263</v>
      </c>
      <c r="F18" s="1169"/>
      <c r="G18" s="745" t="s">
        <v>54</v>
      </c>
      <c r="H18" s="145"/>
      <c r="J18" s="7" t="s">
        <v>565</v>
      </c>
    </row>
    <row r="19" spans="2:10" ht="12.75">
      <c r="B19" s="145"/>
      <c r="C19" s="290"/>
      <c r="D19" s="194"/>
      <c r="E19" s="1166"/>
      <c r="F19" s="1167"/>
      <c r="G19" s="291"/>
      <c r="H19" s="145"/>
      <c r="J19" s="7" t="s">
        <v>566</v>
      </c>
    </row>
    <row r="20" spans="2:10" ht="12.75">
      <c r="B20" s="145"/>
      <c r="C20" s="292"/>
      <c r="D20" s="195"/>
      <c r="E20" s="1159"/>
      <c r="F20" s="1148"/>
      <c r="G20" s="293"/>
      <c r="H20" s="746"/>
      <c r="J20" s="7" t="s">
        <v>117</v>
      </c>
    </row>
    <row r="21" spans="2:10" ht="13.5" customHeight="1" thickBot="1">
      <c r="B21" s="145"/>
      <c r="C21" s="294"/>
      <c r="D21" s="195"/>
      <c r="E21" s="1147"/>
      <c r="F21" s="1148"/>
      <c r="G21" s="293"/>
      <c r="H21" s="746"/>
      <c r="J21" s="7" t="s">
        <v>568</v>
      </c>
    </row>
    <row r="22" spans="2:10" ht="13.5" customHeight="1" thickBot="1">
      <c r="B22" s="145"/>
      <c r="C22" s="747" t="s">
        <v>313</v>
      </c>
      <c r="D22" s="589"/>
      <c r="E22" s="1138" t="s">
        <v>71</v>
      </c>
      <c r="F22" s="1139"/>
      <c r="G22" s="296">
        <f>SUM(D19:D21)+SUM(G19:G21)</f>
        <v>0</v>
      </c>
      <c r="H22" s="746"/>
      <c r="J22" s="7" t="s">
        <v>569</v>
      </c>
    </row>
    <row r="23" spans="2:10" ht="13.5" customHeight="1" thickBot="1" thickTop="1">
      <c r="B23" s="145"/>
      <c r="C23" s="744" t="s">
        <v>262</v>
      </c>
      <c r="D23" s="745" t="s">
        <v>55</v>
      </c>
      <c r="E23" s="1174" t="s">
        <v>262</v>
      </c>
      <c r="F23" s="1175"/>
      <c r="G23" s="748" t="s">
        <v>55</v>
      </c>
      <c r="H23" s="746"/>
      <c r="J23" s="7" t="s">
        <v>331</v>
      </c>
    </row>
    <row r="24" spans="2:10" ht="13.5" customHeight="1">
      <c r="B24" s="145"/>
      <c r="C24" s="597"/>
      <c r="D24" s="195"/>
      <c r="E24" s="1133"/>
      <c r="F24" s="1134"/>
      <c r="G24" s="293"/>
      <c r="H24" s="746"/>
      <c r="J24" s="17"/>
    </row>
    <row r="25" spans="2:10" ht="13.5" customHeight="1">
      <c r="B25" s="145"/>
      <c r="C25" s="597"/>
      <c r="D25" s="195"/>
      <c r="E25" s="1133"/>
      <c r="F25" s="1134"/>
      <c r="G25" s="293"/>
      <c r="H25" s="746"/>
      <c r="J25" s="17"/>
    </row>
    <row r="26" spans="2:10" ht="13.5" customHeight="1">
      <c r="B26" s="145"/>
      <c r="C26" s="597"/>
      <c r="D26" s="195"/>
      <c r="E26" s="1133"/>
      <c r="F26" s="1134"/>
      <c r="G26" s="293"/>
      <c r="H26" s="746"/>
      <c r="J26" s="17"/>
    </row>
    <row r="27" spans="2:10" ht="13.5" customHeight="1">
      <c r="B27" s="145"/>
      <c r="C27" s="597"/>
      <c r="D27" s="195"/>
      <c r="E27" s="1133"/>
      <c r="F27" s="1134"/>
      <c r="G27" s="293"/>
      <c r="H27" s="746"/>
      <c r="J27" s="17"/>
    </row>
    <row r="28" spans="2:10" ht="13.5" customHeight="1">
      <c r="B28" s="145"/>
      <c r="C28" s="597"/>
      <c r="D28" s="195"/>
      <c r="E28" s="1133"/>
      <c r="F28" s="1134"/>
      <c r="G28" s="293"/>
      <c r="H28" s="746"/>
      <c r="J28" s="17"/>
    </row>
    <row r="29" spans="2:10" ht="13.5" customHeight="1">
      <c r="B29" s="145"/>
      <c r="C29" s="597"/>
      <c r="D29" s="195"/>
      <c r="E29" s="1133"/>
      <c r="F29" s="1134"/>
      <c r="G29" s="293"/>
      <c r="H29" s="746"/>
      <c r="J29" s="17"/>
    </row>
    <row r="30" spans="2:10" ht="13.5" customHeight="1">
      <c r="B30" s="145"/>
      <c r="C30" s="598"/>
      <c r="D30" s="195"/>
      <c r="E30" s="1160"/>
      <c r="F30" s="1134"/>
      <c r="G30" s="293"/>
      <c r="H30" s="746"/>
      <c r="J30" s="17"/>
    </row>
    <row r="31" spans="2:10" ht="13.5" customHeight="1">
      <c r="B31" s="145"/>
      <c r="C31" s="597"/>
      <c r="D31" s="195"/>
      <c r="E31" s="1133"/>
      <c r="F31" s="1134"/>
      <c r="G31" s="293"/>
      <c r="H31" s="746"/>
      <c r="J31" s="17"/>
    </row>
    <row r="32" spans="2:10" ht="13.5" customHeight="1">
      <c r="B32" s="145"/>
      <c r="C32" s="597"/>
      <c r="D32" s="195"/>
      <c r="E32" s="1133"/>
      <c r="F32" s="1134"/>
      <c r="G32" s="293"/>
      <c r="H32" s="746"/>
      <c r="J32" s="17"/>
    </row>
    <row r="33" spans="2:10" ht="13.5" customHeight="1" thickBot="1">
      <c r="B33" s="145"/>
      <c r="C33" s="599"/>
      <c r="D33" s="196"/>
      <c r="E33" s="1172"/>
      <c r="F33" s="1173"/>
      <c r="G33" s="295"/>
      <c r="H33" s="746"/>
      <c r="J33" s="17"/>
    </row>
    <row r="34" spans="2:10" ht="13.5" customHeight="1" thickBot="1">
      <c r="B34" s="145"/>
      <c r="C34" s="749" t="s">
        <v>314</v>
      </c>
      <c r="D34" s="590"/>
      <c r="E34" s="1138" t="s">
        <v>71</v>
      </c>
      <c r="F34" s="1139"/>
      <c r="G34" s="296">
        <f>ROUND(SUM(D24:D33),2)+ROUND(SUM(G24:G33),2)</f>
        <v>0</v>
      </c>
      <c r="H34" s="746"/>
      <c r="J34" s="16"/>
    </row>
    <row r="35" spans="2:10" ht="14.25" customHeight="1" thickBot="1" thickTop="1">
      <c r="B35" s="145"/>
      <c r="C35" s="743" t="s">
        <v>570</v>
      </c>
      <c r="D35" s="145"/>
      <c r="E35" s="145"/>
      <c r="F35" s="1142" t="s">
        <v>391</v>
      </c>
      <c r="G35" s="297">
        <f>ROUND(G17+G22-G34,2)</f>
        <v>0</v>
      </c>
      <c r="H35" s="746"/>
      <c r="J35" s="510" t="s">
        <v>393</v>
      </c>
    </row>
    <row r="36" spans="2:10" ht="13.5" thickBot="1">
      <c r="B36" s="145"/>
      <c r="C36" s="743" t="s">
        <v>571</v>
      </c>
      <c r="D36" s="105"/>
      <c r="E36" s="105"/>
      <c r="F36" s="1143"/>
      <c r="G36" s="591"/>
      <c r="H36" s="145"/>
      <c r="J36" s="592">
        <f>IF(G36&gt;0,G36-G35,"")</f>
      </c>
    </row>
    <row r="37" spans="2:10" ht="14.25" thickBot="1" thickTop="1">
      <c r="B37" s="145"/>
      <c r="C37" s="1140" t="s">
        <v>392</v>
      </c>
      <c r="D37" s="1141"/>
      <c r="E37" s="1073"/>
      <c r="F37" s="1144" t="s">
        <v>471</v>
      </c>
      <c r="G37" s="1067"/>
      <c r="H37" s="751"/>
      <c r="J37" s="510"/>
    </row>
    <row r="38" spans="2:10" ht="13.5" thickBot="1">
      <c r="B38" s="145"/>
      <c r="C38" s="750"/>
      <c r="D38" s="615"/>
      <c r="E38" s="615"/>
      <c r="F38" s="1145" t="s">
        <v>472</v>
      </c>
      <c r="G38" s="1146"/>
      <c r="H38" s="751"/>
      <c r="J38" s="139"/>
    </row>
    <row r="39" spans="2:10" ht="14.25" thickBot="1" thickTop="1">
      <c r="B39" s="145"/>
      <c r="C39" s="752"/>
      <c r="D39" s="1135" t="s">
        <v>323</v>
      </c>
      <c r="E39" s="1136"/>
      <c r="F39" s="1137"/>
      <c r="G39" s="1038"/>
      <c r="H39" s="145"/>
      <c r="J39" s="139"/>
    </row>
    <row r="40" spans="2:10" s="481" customFormat="1" ht="17.25" thickBot="1" thickTop="1">
      <c r="B40" s="145"/>
      <c r="C40" s="753" t="s">
        <v>87</v>
      </c>
      <c r="D40" s="754" t="s">
        <v>250</v>
      </c>
      <c r="E40" s="1176" t="s">
        <v>269</v>
      </c>
      <c r="F40" s="1177"/>
      <c r="G40" s="755" t="s">
        <v>355</v>
      </c>
      <c r="H40" s="756"/>
      <c r="J40" s="19"/>
    </row>
    <row r="41" spans="2:10" ht="15" customHeight="1">
      <c r="B41" s="145"/>
      <c r="C41" s="1178" t="s">
        <v>169</v>
      </c>
      <c r="D41" s="511">
        <f>'CONTACT INFO 4'!D10</f>
      </c>
      <c r="E41" s="1170">
        <f>'CONTACT INFO 4'!D11</f>
        <v>0</v>
      </c>
      <c r="F41" s="1171"/>
      <c r="G41" s="498">
        <f>'CONTACT INFO 4'!H14</f>
        <v>0</v>
      </c>
      <c r="H41" s="757"/>
      <c r="J41" s="510" t="s">
        <v>386</v>
      </c>
    </row>
    <row r="42" spans="2:10" ht="15" customHeight="1">
      <c r="B42" s="145"/>
      <c r="C42" s="1179"/>
      <c r="D42" s="519"/>
      <c r="E42" s="1184">
        <f>IF('CONTACT INFO 4'!D12="","",CONCATENATE('CONTACT INFO 4'!D12,", ",'CONTACT INFO 4'!F12,"  ",'CONTACT INFO 4'!H12))</f>
      </c>
      <c r="F42" s="1171"/>
      <c r="G42" s="528">
        <f>'CONTACT INFO 4'!H15</f>
        <v>0</v>
      </c>
      <c r="H42" s="758"/>
      <c r="J42" s="1035"/>
    </row>
    <row r="43" spans="2:10" ht="12.75">
      <c r="B43" s="145"/>
      <c r="C43" s="1185"/>
      <c r="D43" s="1182"/>
      <c r="E43" s="1180"/>
      <c r="F43" s="1181"/>
      <c r="G43" s="495"/>
      <c r="H43" s="758"/>
      <c r="J43" s="773">
        <v>1</v>
      </c>
    </row>
    <row r="44" spans="2:10" ht="12.75" customHeight="1">
      <c r="B44" s="145"/>
      <c r="C44" s="1186"/>
      <c r="D44" s="1183"/>
      <c r="E44" s="1180"/>
      <c r="F44" s="1181"/>
      <c r="G44" s="529"/>
      <c r="H44" s="758"/>
      <c r="J44" s="773">
        <v>2</v>
      </c>
    </row>
    <row r="45" spans="2:10" ht="12.75">
      <c r="B45" s="145"/>
      <c r="C45" s="1185"/>
      <c r="D45" s="1189"/>
      <c r="E45" s="1180"/>
      <c r="F45" s="1181"/>
      <c r="G45" s="495"/>
      <c r="H45" s="758"/>
      <c r="J45" s="773"/>
    </row>
    <row r="46" spans="2:10" ht="12.75">
      <c r="B46" s="145"/>
      <c r="C46" s="1186"/>
      <c r="D46" s="1183"/>
      <c r="E46" s="1180"/>
      <c r="F46" s="1181"/>
      <c r="G46" s="529"/>
      <c r="H46" s="758"/>
      <c r="J46" s="773"/>
    </row>
    <row r="47" spans="2:10" ht="12.75">
      <c r="B47" s="145"/>
      <c r="C47" s="1185"/>
      <c r="D47" s="1189"/>
      <c r="E47" s="1180"/>
      <c r="F47" s="1181"/>
      <c r="G47" s="495"/>
      <c r="H47" s="758"/>
      <c r="J47" s="774" t="e">
        <f>DATEVALUE(Contents!$C$55)</f>
        <v>#VALUE!</v>
      </c>
    </row>
    <row r="48" spans="2:10" ht="12.75">
      <c r="B48" s="145"/>
      <c r="C48" s="1186"/>
      <c r="D48" s="1183"/>
      <c r="E48" s="1180"/>
      <c r="F48" s="1181"/>
      <c r="G48" s="529"/>
      <c r="H48" s="758"/>
      <c r="J48" s="773"/>
    </row>
    <row r="49" spans="2:10" ht="12.75">
      <c r="B49" s="145"/>
      <c r="C49" s="1187"/>
      <c r="D49" s="1189"/>
      <c r="E49" s="1180"/>
      <c r="F49" s="1181"/>
      <c r="G49" s="496"/>
      <c r="H49" s="758"/>
      <c r="J49" s="773"/>
    </row>
    <row r="50" spans="2:10" ht="13.5" thickBot="1">
      <c r="B50" s="145"/>
      <c r="C50" s="1188"/>
      <c r="D50" s="1190"/>
      <c r="E50" s="1191"/>
      <c r="F50" s="1192"/>
      <c r="G50" s="530"/>
      <c r="H50" s="758"/>
      <c r="J50" s="773"/>
    </row>
    <row r="51" spans="2:10" ht="14.25" thickBot="1" thickTop="1">
      <c r="B51" s="145"/>
      <c r="C51" s="759" t="s">
        <v>384</v>
      </c>
      <c r="D51" s="760"/>
      <c r="E51" s="761"/>
      <c r="F51" s="761"/>
      <c r="G51" s="762"/>
      <c r="H51" s="763"/>
      <c r="J51" s="773"/>
    </row>
    <row r="52" spans="2:10" ht="13.5" thickTop="1">
      <c r="B52" s="145"/>
      <c r="C52" s="764" t="s">
        <v>284</v>
      </c>
      <c r="D52" s="765"/>
      <c r="E52" s="765"/>
      <c r="F52" s="765"/>
      <c r="G52" s="766"/>
      <c r="H52" s="767"/>
      <c r="J52" s="773" t="s">
        <v>119</v>
      </c>
    </row>
    <row r="53" spans="2:10" ht="16.5" thickBot="1">
      <c r="B53" s="145"/>
      <c r="C53" s="768" t="s">
        <v>32</v>
      </c>
      <c r="D53" s="769"/>
      <c r="E53" s="770" t="s">
        <v>33</v>
      </c>
      <c r="F53" s="771"/>
      <c r="G53" s="772" t="s">
        <v>34</v>
      </c>
      <c r="H53" s="33"/>
      <c r="J53" s="773" t="s">
        <v>215</v>
      </c>
    </row>
    <row r="54" spans="2:8" ht="13.5" thickTop="1">
      <c r="B54" s="145"/>
      <c r="C54" s="34" t="s">
        <v>230</v>
      </c>
      <c r="D54" s="35"/>
      <c r="E54" s="35"/>
      <c r="F54" s="35"/>
      <c r="G54" s="35"/>
      <c r="H54" s="33"/>
    </row>
  </sheetData>
  <sheetProtection password="CCA4" sheet="1" objects="1" scenarios="1" selectLockedCells="1"/>
  <mergeCells count="52">
    <mergeCell ref="E50:F50"/>
    <mergeCell ref="E47:F47"/>
    <mergeCell ref="E48:F48"/>
    <mergeCell ref="E45:F45"/>
    <mergeCell ref="E46:F46"/>
    <mergeCell ref="E49:F49"/>
    <mergeCell ref="C49:C50"/>
    <mergeCell ref="C47:C48"/>
    <mergeCell ref="D47:D48"/>
    <mergeCell ref="C45:C46"/>
    <mergeCell ref="D45:D46"/>
    <mergeCell ref="D49:D50"/>
    <mergeCell ref="C41:C42"/>
    <mergeCell ref="E44:F44"/>
    <mergeCell ref="D43:D44"/>
    <mergeCell ref="E42:F42"/>
    <mergeCell ref="C43:C44"/>
    <mergeCell ref="E43:F43"/>
    <mergeCell ref="E22:F22"/>
    <mergeCell ref="E25:F25"/>
    <mergeCell ref="E24:F24"/>
    <mergeCell ref="E41:F41"/>
    <mergeCell ref="E33:F33"/>
    <mergeCell ref="E23:F23"/>
    <mergeCell ref="E31:F31"/>
    <mergeCell ref="E32:F32"/>
    <mergeCell ref="E40:F40"/>
    <mergeCell ref="E29:F29"/>
    <mergeCell ref="C5:G5"/>
    <mergeCell ref="E20:F20"/>
    <mergeCell ref="E30:F30"/>
    <mergeCell ref="C10:G10"/>
    <mergeCell ref="C11:G11"/>
    <mergeCell ref="E14:F14"/>
    <mergeCell ref="D13:G13"/>
    <mergeCell ref="C8:G8"/>
    <mergeCell ref="E19:F19"/>
    <mergeCell ref="E18:F18"/>
    <mergeCell ref="E21:F21"/>
    <mergeCell ref="E16:G16"/>
    <mergeCell ref="C9:G9"/>
    <mergeCell ref="D12:G12"/>
    <mergeCell ref="E15:F15"/>
    <mergeCell ref="E26:F26"/>
    <mergeCell ref="E27:F27"/>
    <mergeCell ref="D39:F39"/>
    <mergeCell ref="E34:F34"/>
    <mergeCell ref="C37:D37"/>
    <mergeCell ref="F35:F36"/>
    <mergeCell ref="E28:F28"/>
    <mergeCell ref="F37:G37"/>
    <mergeCell ref="F38:G38"/>
  </mergeCells>
  <conditionalFormatting sqref="G50 G48 G44 G46">
    <cfRule type="expression" priority="1" dxfId="3" stopIfTrue="1">
      <formula>IF(OR(ISBLANK($G44),ISBLANK($J$47)),FALSE,IF($G44&lt;$J$47,TRUE,FALSE))</formula>
    </cfRule>
    <cfRule type="expression" priority="2" dxfId="2" stopIfTrue="1">
      <formula>IF(OR(ISBLANK($G44),ISBLANK($J$47)),FALSE,IF(DATE(YEAR($G44),MONTH($G44)-2,DAY($G44))&lt;$J$47,TRUE,FALSE))</formula>
    </cfRule>
  </conditionalFormatting>
  <conditionalFormatting sqref="G42">
    <cfRule type="expression" priority="3" dxfId="3" stopIfTrue="1">
      <formula>IF(OR(ISBLANK($G42),$G42=0,ISBLANK($J$47)),FALSE,IF($G42&lt;$J$47,TRUE,FALSE))</formula>
    </cfRule>
    <cfRule type="expression" priority="4" dxfId="2" stopIfTrue="1">
      <formula>IF(OR(ISBLANK($G42),ISBLANK($J$47)),FALSE,IF(DATE(YEAR($G42),MONTH($G42)-2,DAY($G42))&lt;$J$47,TRUE,FALSE))</formula>
    </cfRule>
  </conditionalFormatting>
  <conditionalFormatting sqref="E37">
    <cfRule type="expression" priority="5" dxfId="4" stopIfTrue="1">
      <formula>($G$37="X")</formula>
    </cfRule>
  </conditionalFormatting>
  <conditionalFormatting sqref="G36">
    <cfRule type="expression" priority="6" dxfId="0" stopIfTrue="1">
      <formula>AND($G$35=$G$36,$G$35&gt;0)</formula>
    </cfRule>
  </conditionalFormatting>
  <conditionalFormatting sqref="G35">
    <cfRule type="expression" priority="7" dxfId="0" stopIfTrue="1">
      <formula>AND($G$35=$G$36,$G$35&gt;0)</formula>
    </cfRule>
    <cfRule type="expression" priority="8" dxfId="5" stopIfTrue="1">
      <formula>OR($G$35&lt;&gt;$G$36,$G$35&lt;=0)</formula>
    </cfRule>
  </conditionalFormatting>
  <dataValidations count="8">
    <dataValidation type="date" operator="greaterThan" allowBlank="1" showInputMessage="1" showErrorMessage="1" error="Please enter a valid date." sqref="G50 G48 G46 G44 G42">
      <formula1>36526</formula1>
    </dataValidation>
    <dataValidation type="whole" operator="greaterThan" allowBlank="1" showInputMessage="1" showErrorMessage="1" error="Enter the membership number." sqref="G49 G47 G45 G43 G41">
      <formula1>0</formula1>
    </dataValidation>
    <dataValidation operator="greaterThan" allowBlank="1" showInputMessage="1" showErrorMessage="1" error="Enter an amount greater than zero." sqref="G40 F37:F38"/>
    <dataValidation type="list" allowBlank="1" showInputMessage="1" showErrorMessage="1" sqref="E37">
      <formula1>$J$52:$J$53</formula1>
    </dataValidation>
    <dataValidation type="decimal" operator="greaterThanOrEqual" allowBlank="1" showInputMessage="1" showErrorMessage="1" error="Enter a dollar amount greater than zero." sqref="G36 G17 D24:D33 G24:G33 G19:G21 D19:D21">
      <formula1>0</formula1>
    </dataValidation>
    <dataValidation type="list" allowBlank="1" showInputMessage="1" showErrorMessage="1" sqref="G14">
      <formula1>$J$43:$J$45</formula1>
    </dataValidation>
    <dataValidation type="date" operator="greaterThan" allowBlank="1" showInputMessage="1" showErrorMessage="1" error="Enter a date." sqref="G15">
      <formula1>36526</formula1>
    </dataValidation>
    <dataValidation type="decimal" operator="greaterThan" allowBlank="1" showInputMessage="1" showErrorMessage="1" error="Enter a dollar amount greater than zero." sqref="H37:H38 H18 H21:H34">
      <formula1>0</formula1>
    </dataValidation>
  </dataValidations>
  <hyperlinks>
    <hyperlink ref="J2" location="'BALANCE 1'!A1" display="1. BALANCE"/>
    <hyperlink ref="J3" location="'INCOME 2'!A1" display="2. INCOME"/>
    <hyperlink ref="J4" location="'PRIMARY ACCOUNT 3a'!A1" display="3.a PRIMARY ACCOUNT"/>
    <hyperlink ref="J7" location="'COMP BAL DTL 5'!A1" display="5. COMP BAL DTL"/>
    <hyperlink ref="J8" location="'INVENTORY DTL 6'!A1" display="6. INVENTORY DTL"/>
    <hyperlink ref="J9" location="'REGALIA SALES DTL 7'!A1" display="7. REGALIA SALES DTL"/>
    <hyperlink ref="J11" location="'TRANSFER IN 9'!A1" display="9. TRANSFER IN"/>
    <hyperlink ref="J12" location="'TRANSFER OUT 10'!A1" display="10. TRANSFER OUT"/>
    <hyperlink ref="J13" location="'INCOME DTL 11a'!A1" display="11.a INCOME DTL"/>
    <hyperlink ref="J14" location="'INCOME DTL 11b'!A1" display="11.b INCOME DTL"/>
    <hyperlink ref="J15" location="'EXPENSE DTL 12a'!A1" display="12.a EXPENSE DTL"/>
    <hyperlink ref="J16" location="'EXPENSE DTL 12b'!A1" display="12.b EXPENSE DTL"/>
    <hyperlink ref="J6" location="'CONTACT INFO 4'!A1" display="4. CONTACT INFO"/>
    <hyperlink ref="J19" location="'NEWSLETTER 15'!A1" display="15. NEWSLETTER"/>
    <hyperlink ref="J18" location="'FUNDS 14'!A1" display="14. FUNDS"/>
    <hyperlink ref="J17" location="'FINANCE COMM 13'!A1" display="13. FINANCE COMM"/>
    <hyperlink ref="J20" location="COMMENTS!A1" display="COMMENTS"/>
    <hyperlink ref="J5" location="'SECONDARY ACCOUNTS 3b'!A1" display="3.b SECONDARY ACCOUNTS"/>
    <hyperlink ref="J1" location="Contents!A1" display="CONTENTS"/>
    <hyperlink ref="J10" location="'DEPR DTL 8'!A1" display="8. DEPRECIATION DTL"/>
    <hyperlink ref="J21" location="'TRANSFER IN 9b'!A1" display="9.b TRANSFER IN"/>
    <hyperlink ref="J22" location="'TRANSFER OUT 10b'!A1" display="10.b TRANSFER OUT"/>
    <hyperlink ref="J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M42"/>
  <sheetViews>
    <sheetView showGridLines="0" showRowColHeaders="0" defaultGridColor="0" colorId="8" workbookViewId="0" topLeftCell="A1">
      <selection activeCell="L23" sqref="L23"/>
    </sheetView>
  </sheetViews>
  <sheetFormatPr defaultColWidth="9.33203125" defaultRowHeight="12.75"/>
  <cols>
    <col min="1" max="2" width="3.83203125" style="36" customWidth="1"/>
    <col min="3" max="3" width="20.16015625" style="36" customWidth="1"/>
    <col min="4" max="7" width="18.33203125" style="36" customWidth="1"/>
    <col min="8" max="8" width="4.16015625" style="37" customWidth="1"/>
    <col min="9" max="9" width="13.83203125" style="36" customWidth="1"/>
    <col min="10" max="10" width="3.83203125" style="36" customWidth="1"/>
    <col min="11" max="11" width="9.33203125" style="36" customWidth="1"/>
    <col min="12" max="12" width="29" style="36" bestFit="1" customWidth="1"/>
    <col min="13" max="16384" width="9.33203125" style="36" customWidth="1"/>
  </cols>
  <sheetData>
    <row r="1" spans="1:12" ht="12.75">
      <c r="A1" s="131"/>
      <c r="L1" s="7" t="s">
        <v>526</v>
      </c>
    </row>
    <row r="2" spans="2:12" s="38" customFormat="1" ht="12.75">
      <c r="B2" s="40"/>
      <c r="C2" s="600" t="str">
        <f>Contents!B50</f>
        <v>Version: AS XLI 1.2 MEDIUM locked</v>
      </c>
      <c r="D2" s="775"/>
      <c r="E2" s="775"/>
      <c r="F2" s="775"/>
      <c r="G2" s="40"/>
      <c r="H2" s="40"/>
      <c r="I2" s="40"/>
      <c r="J2" s="40"/>
      <c r="L2" s="7" t="s">
        <v>525</v>
      </c>
    </row>
    <row r="3" spans="2:12" s="39" customFormat="1" ht="12.75">
      <c r="B3" s="776"/>
      <c r="C3" s="1207" t="s">
        <v>17</v>
      </c>
      <c r="D3" s="1104"/>
      <c r="E3" s="1104"/>
      <c r="F3" s="1104"/>
      <c r="G3" s="1104"/>
      <c r="H3" s="1104"/>
      <c r="I3" s="1104"/>
      <c r="J3" s="776"/>
      <c r="L3" s="7" t="s">
        <v>527</v>
      </c>
    </row>
    <row r="4" spans="2:12" s="38" customFormat="1" ht="12.75">
      <c r="B4" s="40"/>
      <c r="C4" s="42"/>
      <c r="D4" s="42"/>
      <c r="E4" s="42"/>
      <c r="F4" s="42"/>
      <c r="G4" s="42"/>
      <c r="H4" s="42"/>
      <c r="I4" s="42"/>
      <c r="J4" s="40"/>
      <c r="L4" s="7" t="s">
        <v>528</v>
      </c>
    </row>
    <row r="5" spans="2:12" ht="12.75" customHeight="1">
      <c r="B5" s="40"/>
      <c r="C5" s="1196" t="str">
        <f>Contents!B49</f>
        <v>Branch:                                                                           Period:               to                 .</v>
      </c>
      <c r="D5" s="1197"/>
      <c r="E5" s="1197"/>
      <c r="F5" s="1197"/>
      <c r="G5" s="1197"/>
      <c r="H5" s="1197"/>
      <c r="I5" s="1197"/>
      <c r="J5" s="40"/>
      <c r="L5" s="7" t="s">
        <v>529</v>
      </c>
    </row>
    <row r="6" spans="2:12" ht="12.75">
      <c r="B6" s="40"/>
      <c r="C6" s="42"/>
      <c r="D6" s="42"/>
      <c r="E6" s="42"/>
      <c r="F6" s="42"/>
      <c r="G6" s="42"/>
      <c r="H6" s="42"/>
      <c r="I6" s="777"/>
      <c r="J6" s="40"/>
      <c r="L6" s="7" t="s">
        <v>530</v>
      </c>
    </row>
    <row r="7" spans="2:12" ht="15" customHeight="1">
      <c r="B7" s="40"/>
      <c r="C7" s="1198" t="s">
        <v>539</v>
      </c>
      <c r="D7" s="1197"/>
      <c r="E7" s="1197"/>
      <c r="F7" s="1197"/>
      <c r="G7" s="1197"/>
      <c r="H7" s="1197"/>
      <c r="I7" s="1197"/>
      <c r="J7" s="40"/>
      <c r="L7" s="7" t="s">
        <v>531</v>
      </c>
    </row>
    <row r="8" spans="2:12" ht="12.75">
      <c r="B8" s="40"/>
      <c r="C8" s="40"/>
      <c r="D8" s="40"/>
      <c r="E8" s="40"/>
      <c r="F8" s="40"/>
      <c r="G8" s="40"/>
      <c r="H8" s="44"/>
      <c r="I8" s="40"/>
      <c r="J8" s="40"/>
      <c r="L8" s="7" t="s">
        <v>532</v>
      </c>
    </row>
    <row r="9" spans="2:12" ht="12.75" customHeight="1">
      <c r="B9" s="40"/>
      <c r="C9" s="767" t="s">
        <v>315</v>
      </c>
      <c r="D9" s="778"/>
      <c r="E9" s="778"/>
      <c r="F9" s="778"/>
      <c r="G9" s="778"/>
      <c r="H9" s="779"/>
      <c r="I9" s="778"/>
      <c r="J9" s="778"/>
      <c r="L9" s="7" t="s">
        <v>533</v>
      </c>
    </row>
    <row r="10" spans="2:12" ht="12.75" customHeight="1">
      <c r="B10" s="40"/>
      <c r="C10" s="767" t="s">
        <v>240</v>
      </c>
      <c r="D10" s="778"/>
      <c r="E10" s="778"/>
      <c r="F10" s="778"/>
      <c r="G10" s="778"/>
      <c r="H10" s="779"/>
      <c r="I10" s="778"/>
      <c r="J10" s="778"/>
      <c r="L10" s="7" t="s">
        <v>537</v>
      </c>
    </row>
    <row r="11" spans="2:12" ht="12.75" customHeight="1" thickBot="1">
      <c r="B11" s="40"/>
      <c r="C11" s="767" t="s">
        <v>186</v>
      </c>
      <c r="D11" s="778"/>
      <c r="E11" s="778"/>
      <c r="F11" s="778"/>
      <c r="G11" s="778"/>
      <c r="H11" s="779"/>
      <c r="I11" s="778"/>
      <c r="J11" s="778"/>
      <c r="L11" s="7" t="s">
        <v>534</v>
      </c>
    </row>
    <row r="12" spans="2:12" ht="30" customHeight="1" thickTop="1">
      <c r="B12" s="40"/>
      <c r="C12" s="780" t="s">
        <v>220</v>
      </c>
      <c r="D12" s="299"/>
      <c r="E12" s="299"/>
      <c r="F12" s="299"/>
      <c r="G12" s="299"/>
      <c r="H12" s="482"/>
      <c r="I12" s="781"/>
      <c r="J12" s="40"/>
      <c r="L12" s="7" t="s">
        <v>535</v>
      </c>
    </row>
    <row r="13" spans="2:12" ht="12.75">
      <c r="B13" s="40"/>
      <c r="C13" s="782" t="s">
        <v>223</v>
      </c>
      <c r="D13" s="198"/>
      <c r="E13" s="198"/>
      <c r="F13" s="198"/>
      <c r="G13" s="198"/>
      <c r="H13" s="783"/>
      <c r="I13" s="784"/>
      <c r="J13" s="40"/>
      <c r="L13" s="7" t="s">
        <v>536</v>
      </c>
    </row>
    <row r="14" spans="2:12" ht="12.75">
      <c r="B14" s="40"/>
      <c r="C14" s="782" t="s">
        <v>449</v>
      </c>
      <c r="D14" s="575"/>
      <c r="E14" s="575"/>
      <c r="F14" s="575"/>
      <c r="G14" s="575"/>
      <c r="H14" s="783"/>
      <c r="I14" s="784"/>
      <c r="J14" s="40"/>
      <c r="L14" s="7" t="s">
        <v>552</v>
      </c>
    </row>
    <row r="15" spans="2:12" ht="12.75">
      <c r="B15" s="40"/>
      <c r="C15" s="785" t="s">
        <v>216</v>
      </c>
      <c r="D15" s="199"/>
      <c r="E15" s="199"/>
      <c r="F15" s="199"/>
      <c r="G15" s="199"/>
      <c r="H15" s="783"/>
      <c r="I15" s="784"/>
      <c r="J15" s="40"/>
      <c r="L15" s="7" t="s">
        <v>553</v>
      </c>
    </row>
    <row r="16" spans="2:12" ht="12.75">
      <c r="B16" s="40"/>
      <c r="C16" s="786" t="s">
        <v>226</v>
      </c>
      <c r="D16" s="199"/>
      <c r="E16" s="199"/>
      <c r="F16" s="199"/>
      <c r="G16" s="199"/>
      <c r="H16" s="783" t="s">
        <v>358</v>
      </c>
      <c r="I16" s="784"/>
      <c r="J16" s="40"/>
      <c r="L16" s="7" t="s">
        <v>554</v>
      </c>
    </row>
    <row r="17" spans="2:12" ht="13.5" thickBot="1">
      <c r="B17" s="40"/>
      <c r="C17" s="787" t="s">
        <v>225</v>
      </c>
      <c r="D17" s="200"/>
      <c r="E17" s="200"/>
      <c r="F17" s="200"/>
      <c r="G17" s="200"/>
      <c r="H17" s="783" t="s">
        <v>358</v>
      </c>
      <c r="I17" s="784"/>
      <c r="J17" s="40"/>
      <c r="L17" s="7" t="s">
        <v>564</v>
      </c>
    </row>
    <row r="18" spans="2:12" ht="25.5">
      <c r="B18" s="40"/>
      <c r="C18" s="788" t="s">
        <v>572</v>
      </c>
      <c r="D18" s="201"/>
      <c r="E18" s="201"/>
      <c r="F18" s="201"/>
      <c r="G18" s="201"/>
      <c r="H18" s="789" t="s">
        <v>221</v>
      </c>
      <c r="I18" s="1202"/>
      <c r="J18" s="40"/>
      <c r="L18" s="7" t="s">
        <v>565</v>
      </c>
    </row>
    <row r="19" spans="2:12" ht="25.5">
      <c r="B19" s="40"/>
      <c r="C19" s="790" t="s">
        <v>278</v>
      </c>
      <c r="D19" s="202"/>
      <c r="E19" s="202"/>
      <c r="F19" s="202"/>
      <c r="G19" s="202"/>
      <c r="H19" s="791" t="s">
        <v>222</v>
      </c>
      <c r="I19" s="1203"/>
      <c r="J19" s="40"/>
      <c r="L19" s="7" t="s">
        <v>566</v>
      </c>
    </row>
    <row r="20" spans="2:12" ht="26.25" thickBot="1">
      <c r="B20" s="40"/>
      <c r="C20" s="792" t="s">
        <v>279</v>
      </c>
      <c r="D20" s="203"/>
      <c r="E20" s="203"/>
      <c r="F20" s="203"/>
      <c r="G20" s="203"/>
      <c r="H20" s="793" t="s">
        <v>62</v>
      </c>
      <c r="I20" s="1203"/>
      <c r="J20" s="40"/>
      <c r="L20" s="7" t="s">
        <v>117</v>
      </c>
    </row>
    <row r="21" spans="2:12" ht="39" thickBot="1">
      <c r="B21" s="40"/>
      <c r="C21" s="794" t="s">
        <v>228</v>
      </c>
      <c r="D21" s="206">
        <f>IF(AND(D$16="NO",D$17&lt;&gt;"",D$18&gt;0),D$18+D$19-D$20,0)</f>
        <v>0</v>
      </c>
      <c r="E21" s="206">
        <f>IF(AND(E$16&lt;&gt;"YES",E$17&lt;&gt;"",E$18&gt;0),E$18+E$19-E$20,0)</f>
        <v>0</v>
      </c>
      <c r="F21" s="206">
        <f>IF(AND(F$16&lt;&gt;"YES",F$17&lt;&gt;"",F$18&gt;0),F$18+F$19-F$20,0)</f>
        <v>0</v>
      </c>
      <c r="G21" s="206">
        <f>IF(AND(G$16&lt;&gt;"YES",G$17&lt;&gt;"",G$18&gt;0),G$18+G$19-G$20,0)</f>
        <v>0</v>
      </c>
      <c r="H21" s="205" t="s">
        <v>234</v>
      </c>
      <c r="I21" s="300">
        <f>IF(D21=D24,D21,0)+IF(E21=E24,E21,0)+IF(F21=F24,F21,0)+IF(G21=G24,G21,0)</f>
        <v>0</v>
      </c>
      <c r="J21" s="40"/>
      <c r="L21" s="7" t="s">
        <v>568</v>
      </c>
    </row>
    <row r="22" spans="2:12" ht="39" thickBot="1">
      <c r="B22" s="40"/>
      <c r="C22" s="795" t="s">
        <v>227</v>
      </c>
      <c r="D22" s="207">
        <f>IF(AND(D$16="YES",D$17&lt;&gt;"",D$18&gt;0),D$18+D$19-D$20,0)</f>
        <v>0</v>
      </c>
      <c r="E22" s="207">
        <f>IF(AND(E$16="YES",E$17&lt;&gt;"",E$18&gt;0),E$18+E$19-E$20,0)</f>
        <v>0</v>
      </c>
      <c r="F22" s="207">
        <f>IF(AND(F$16="YES",F$17&lt;&gt;"",F$18&gt;0),F$18+F$19-F$20,0)</f>
        <v>0</v>
      </c>
      <c r="G22" s="207">
        <f>IF(AND(G$16="YES",G$17&lt;&gt;"",G$18&gt;0),G$18+G$19-G$20,0)</f>
        <v>0</v>
      </c>
      <c r="H22" s="204" t="s">
        <v>235</v>
      </c>
      <c r="I22" s="301">
        <f>IF(D22=D24,D22,0)+IF(E22=E24,E22,0)+IF(F22=F24,F22,0)+IF(G22=G24,G22,0)</f>
        <v>0</v>
      </c>
      <c r="J22" s="40"/>
      <c r="L22" s="7" t="s">
        <v>569</v>
      </c>
    </row>
    <row r="23" spans="2:12" ht="13.5" thickBot="1">
      <c r="B23" s="40"/>
      <c r="C23" s="302"/>
      <c r="D23" s="1199" t="s">
        <v>233</v>
      </c>
      <c r="E23" s="1200"/>
      <c r="F23" s="1200"/>
      <c r="G23" s="1201"/>
      <c r="H23" s="1141"/>
      <c r="I23" s="1203"/>
      <c r="J23" s="40"/>
      <c r="L23" s="7" t="s">
        <v>331</v>
      </c>
    </row>
    <row r="24" spans="2:12" ht="26.25" thickBot="1">
      <c r="B24" s="40"/>
      <c r="C24" s="794" t="s">
        <v>573</v>
      </c>
      <c r="D24" s="208"/>
      <c r="E24" s="208"/>
      <c r="F24" s="208"/>
      <c r="G24" s="208"/>
      <c r="H24" s="1141"/>
      <c r="I24" s="1203"/>
      <c r="J24" s="40"/>
      <c r="L24" s="17"/>
    </row>
    <row r="25" spans="2:12" ht="13.5" thickBot="1">
      <c r="B25" s="40"/>
      <c r="C25" s="303"/>
      <c r="D25" s="1199" t="s">
        <v>224</v>
      </c>
      <c r="E25" s="1200"/>
      <c r="F25" s="1200"/>
      <c r="G25" s="1201"/>
      <c r="H25" s="1141"/>
      <c r="I25" s="1203"/>
      <c r="J25" s="40"/>
      <c r="L25" s="17"/>
    </row>
    <row r="26" spans="2:12" ht="25.5" customHeight="1">
      <c r="B26" s="40"/>
      <c r="C26" s="796" t="s">
        <v>328</v>
      </c>
      <c r="D26" s="209"/>
      <c r="E26" s="209"/>
      <c r="F26" s="209"/>
      <c r="G26" s="209"/>
      <c r="H26" s="1193">
        <v>1</v>
      </c>
      <c r="I26" s="1204"/>
      <c r="J26" s="40"/>
      <c r="L26" s="17"/>
    </row>
    <row r="27" spans="2:12" ht="12.75">
      <c r="B27" s="40"/>
      <c r="C27" s="797" t="s">
        <v>450</v>
      </c>
      <c r="D27" s="497"/>
      <c r="E27" s="497"/>
      <c r="F27" s="497"/>
      <c r="G27" s="497"/>
      <c r="H27" s="1194"/>
      <c r="I27" s="1203"/>
      <c r="J27" s="40"/>
      <c r="L27" s="17"/>
    </row>
    <row r="28" spans="2:12" ht="13.5" thickBot="1">
      <c r="B28" s="40"/>
      <c r="C28" s="798" t="s">
        <v>451</v>
      </c>
      <c r="D28" s="289"/>
      <c r="E28" s="289"/>
      <c r="F28" s="289"/>
      <c r="G28" s="289"/>
      <c r="H28" s="1206"/>
      <c r="I28" s="1203"/>
      <c r="J28" s="40"/>
      <c r="L28" s="17"/>
    </row>
    <row r="29" spans="2:12" ht="25.5" customHeight="1">
      <c r="B29" s="40"/>
      <c r="C29" s="796" t="s">
        <v>328</v>
      </c>
      <c r="D29" s="209"/>
      <c r="E29" s="209"/>
      <c r="F29" s="209"/>
      <c r="G29" s="209"/>
      <c r="H29" s="1193">
        <v>2</v>
      </c>
      <c r="I29" s="1203"/>
      <c r="J29" s="40"/>
      <c r="L29" s="17"/>
    </row>
    <row r="30" spans="2:12" ht="12.75" customHeight="1">
      <c r="B30" s="40"/>
      <c r="C30" s="797" t="s">
        <v>450</v>
      </c>
      <c r="D30" s="497"/>
      <c r="E30" s="497"/>
      <c r="F30" s="497"/>
      <c r="G30" s="497"/>
      <c r="H30" s="1194"/>
      <c r="I30" s="1203"/>
      <c r="J30" s="40"/>
      <c r="L30" s="17"/>
    </row>
    <row r="31" spans="2:12" ht="13.5" thickBot="1">
      <c r="B31" s="40"/>
      <c r="C31" s="798" t="s">
        <v>451</v>
      </c>
      <c r="D31" s="289"/>
      <c r="E31" s="289"/>
      <c r="F31" s="289"/>
      <c r="G31" s="289"/>
      <c r="H31" s="1206"/>
      <c r="I31" s="1203"/>
      <c r="J31" s="40"/>
      <c r="L31" s="17"/>
    </row>
    <row r="32" spans="2:12" ht="25.5" customHeight="1">
      <c r="B32" s="40"/>
      <c r="C32" s="796" t="s">
        <v>328</v>
      </c>
      <c r="D32" s="209"/>
      <c r="E32" s="209"/>
      <c r="F32" s="209"/>
      <c r="G32" s="209"/>
      <c r="H32" s="1193">
        <v>3</v>
      </c>
      <c r="I32" s="1203"/>
      <c r="J32" s="40"/>
      <c r="L32" s="16"/>
    </row>
    <row r="33" spans="2:13" ht="12.75" customHeight="1">
      <c r="B33" s="40"/>
      <c r="C33" s="797" t="s">
        <v>450</v>
      </c>
      <c r="D33" s="497"/>
      <c r="E33" s="497"/>
      <c r="F33" s="497"/>
      <c r="G33" s="497"/>
      <c r="H33" s="1194"/>
      <c r="I33" s="1203"/>
      <c r="J33" s="40"/>
      <c r="L33" s="801"/>
      <c r="M33" s="801"/>
    </row>
    <row r="34" spans="2:13" ht="13.5" thickBot="1">
      <c r="B34" s="40"/>
      <c r="C34" s="798" t="s">
        <v>451</v>
      </c>
      <c r="D34" s="289"/>
      <c r="E34" s="289"/>
      <c r="F34" s="289"/>
      <c r="G34" s="289"/>
      <c r="H34" s="1206"/>
      <c r="I34" s="1203"/>
      <c r="J34" s="40"/>
      <c r="L34" s="801" t="s">
        <v>217</v>
      </c>
      <c r="M34" s="801"/>
    </row>
    <row r="35" spans="2:13" ht="25.5" customHeight="1">
      <c r="B35" s="40"/>
      <c r="C35" s="796" t="s">
        <v>328</v>
      </c>
      <c r="D35" s="209"/>
      <c r="E35" s="209"/>
      <c r="F35" s="209"/>
      <c r="G35" s="209"/>
      <c r="H35" s="1193">
        <v>4</v>
      </c>
      <c r="I35" s="1203"/>
      <c r="J35" s="40"/>
      <c r="L35" s="801" t="s">
        <v>218</v>
      </c>
      <c r="M35" s="801" t="s">
        <v>215</v>
      </c>
    </row>
    <row r="36" spans="2:13" ht="12.75" customHeight="1">
      <c r="B36" s="40"/>
      <c r="C36" s="797" t="s">
        <v>450</v>
      </c>
      <c r="D36" s="497"/>
      <c r="E36" s="497"/>
      <c r="F36" s="497"/>
      <c r="G36" s="497"/>
      <c r="H36" s="1194"/>
      <c r="I36" s="1203"/>
      <c r="J36" s="40"/>
      <c r="L36" s="801" t="s">
        <v>219</v>
      </c>
      <c r="M36" s="801" t="s">
        <v>119</v>
      </c>
    </row>
    <row r="37" spans="2:13" ht="13.5" thickBot="1">
      <c r="B37" s="40"/>
      <c r="C37" s="798" t="s">
        <v>451</v>
      </c>
      <c r="D37" s="289"/>
      <c r="E37" s="289"/>
      <c r="F37" s="289"/>
      <c r="G37" s="289"/>
      <c r="H37" s="1206"/>
      <c r="I37" s="1203"/>
      <c r="J37" s="40"/>
      <c r="L37" s="801" t="s">
        <v>398</v>
      </c>
      <c r="M37" s="801"/>
    </row>
    <row r="38" spans="2:13" ht="25.5" customHeight="1">
      <c r="B38" s="40"/>
      <c r="C38" s="796" t="s">
        <v>328</v>
      </c>
      <c r="D38" s="209"/>
      <c r="E38" s="209"/>
      <c r="F38" s="209"/>
      <c r="G38" s="209"/>
      <c r="H38" s="1193">
        <v>5</v>
      </c>
      <c r="I38" s="1203"/>
      <c r="J38" s="40"/>
      <c r="L38" s="801" t="s">
        <v>400</v>
      </c>
      <c r="M38" s="801"/>
    </row>
    <row r="39" spans="2:13" ht="12.75" customHeight="1">
      <c r="B39" s="40"/>
      <c r="C39" s="797" t="s">
        <v>450</v>
      </c>
      <c r="D39" s="497"/>
      <c r="E39" s="497"/>
      <c r="F39" s="497"/>
      <c r="G39" s="497"/>
      <c r="H39" s="1194"/>
      <c r="I39" s="1203"/>
      <c r="J39" s="40"/>
      <c r="L39" s="801"/>
      <c r="M39" s="801"/>
    </row>
    <row r="40" spans="2:13" ht="12.75" customHeight="1" thickBot="1">
      <c r="B40" s="40"/>
      <c r="C40" s="798" t="s">
        <v>451</v>
      </c>
      <c r="D40" s="304"/>
      <c r="E40" s="304"/>
      <c r="F40" s="304"/>
      <c r="G40" s="304"/>
      <c r="H40" s="1195"/>
      <c r="I40" s="1205"/>
      <c r="J40" s="40"/>
      <c r="L40" s="774" t="e">
        <f>DATEVALUE(Contents!$C$55)</f>
        <v>#VALUE!</v>
      </c>
      <c r="M40" s="801"/>
    </row>
    <row r="41" spans="2:13" ht="12.75" customHeight="1">
      <c r="B41" s="40"/>
      <c r="C41" s="799" t="s">
        <v>59</v>
      </c>
      <c r="D41" s="800"/>
      <c r="E41" s="800"/>
      <c r="F41" s="800"/>
      <c r="G41" s="42"/>
      <c r="H41" s="799"/>
      <c r="I41" s="42"/>
      <c r="J41" s="40"/>
      <c r="M41" s="802"/>
    </row>
    <row r="42" spans="2:10" ht="12.75">
      <c r="B42" s="40"/>
      <c r="C42" s="41" t="s">
        <v>229</v>
      </c>
      <c r="D42" s="41"/>
      <c r="E42" s="41"/>
      <c r="F42" s="41"/>
      <c r="G42" s="42"/>
      <c r="H42" s="41"/>
      <c r="I42" s="42"/>
      <c r="J42" s="40"/>
    </row>
  </sheetData>
  <sheetProtection password="CCA4" sheet="1" objects="1" scenarios="1" selectLockedCells="1"/>
  <mergeCells count="13">
    <mergeCell ref="C3:I3"/>
    <mergeCell ref="H29:H31"/>
    <mergeCell ref="H32:H34"/>
    <mergeCell ref="H26:H28"/>
    <mergeCell ref="H38:H40"/>
    <mergeCell ref="C5:I5"/>
    <mergeCell ref="C7:I7"/>
    <mergeCell ref="D23:G23"/>
    <mergeCell ref="D25:G25"/>
    <mergeCell ref="I18:I20"/>
    <mergeCell ref="H23:I25"/>
    <mergeCell ref="I26:I40"/>
    <mergeCell ref="H35:H37"/>
  </mergeCells>
  <conditionalFormatting sqref="F13:G14 F17:G17">
    <cfRule type="expression" priority="1" dxfId="6" stopIfTrue="1">
      <formula>OR(F$20&gt;0,F$21&gt;0)</formula>
    </cfRule>
  </conditionalFormatting>
  <conditionalFormatting sqref="D24:G24">
    <cfRule type="expression" priority="2" dxfId="0" stopIfTrue="1">
      <formula>IF(D16="YES",AND(D22=D24,D22&gt;0),AND(D21=D24,D21&gt;0))</formula>
    </cfRule>
  </conditionalFormatting>
  <conditionalFormatting sqref="D21:G21">
    <cfRule type="expression" priority="3" dxfId="0" stopIfTrue="1">
      <formula>AND(D21=D24,D21&gt;0)</formula>
    </cfRule>
    <cfRule type="expression" priority="4" dxfId="5" stopIfTrue="1">
      <formula>OR(D21&lt;&gt;D24,D21&lt;=0)</formula>
    </cfRule>
  </conditionalFormatting>
  <conditionalFormatting sqref="D22:G22">
    <cfRule type="expression" priority="5" dxfId="0" stopIfTrue="1">
      <formula>AND(D22=D24,D22&gt;0)</formula>
    </cfRule>
    <cfRule type="expression" priority="6" dxfId="5" stopIfTrue="1">
      <formula>OR(D22&lt;&gt;D24,D22&lt;=0)</formula>
    </cfRule>
  </conditionalFormatting>
  <conditionalFormatting sqref="D28:G28 D31:G31 D34:G34 D37:G37 D40:G40">
    <cfRule type="expression" priority="7" dxfId="3" stopIfTrue="1">
      <formula>IF(OR(ISBLANK(D28),ISBLANK($L$40)),FALSE,IF(D28&lt;$L$40,TRUE,FALSE))</formula>
    </cfRule>
    <cfRule type="expression" priority="8" dxfId="2" stopIfTrue="1">
      <formula>IF(OR(ISBLANK(D28),ISBLANK($L$40)),FALSE,IF(DATE(YEAR(D28),MONTH(D28)-2,DAY(D28))&lt;$L$40,TRUE,FALSE))</formula>
    </cfRule>
  </conditionalFormatting>
  <dataValidations count="7">
    <dataValidation type="list" showInputMessage="1" showErrorMessage="1" sqref="D16:G16">
      <formula1>$M$35:$M$37</formula1>
    </dataValidation>
    <dataValidation type="date" operator="greaterThan" allowBlank="1" showInputMessage="1" showErrorMessage="1" error="Enter a date." sqref="D17:G17">
      <formula1>36526</formula1>
    </dataValidation>
    <dataValidation type="decimal" operator="greaterThanOrEqual" allowBlank="1" showInputMessage="1" showErrorMessage="1" error="Enter a dollar amount greater than zero." sqref="D18:G20 D24:G24">
      <formula1>0</formula1>
    </dataValidation>
    <dataValidation type="whole" operator="greaterThan" allowBlank="1" showInputMessage="1" showErrorMessage="1" error="Enter the membership number." sqref="D27:G27 D33:G33 D30:G30 D39:G39 D36:G36">
      <formula1>0</formula1>
    </dataValidation>
    <dataValidation type="date" operator="greaterThan" allowBlank="1" showInputMessage="1" showErrorMessage="1" error="Please enter a valid date." sqref="D34:G34 D37:G37 D28:G28 D31:G31 D40:G40">
      <formula1>36526</formula1>
    </dataValidation>
    <dataValidation type="list" showInputMessage="1" showErrorMessage="1" sqref="D15:G15">
      <formula1>$L$34:$L$39</formula1>
    </dataValidation>
    <dataValidation type="whole" operator="greaterThan" allowBlank="1" showInputMessage="1" showErrorMessage="1" error="Enter a number greater than zero." sqref="D14:G14">
      <formula1>0</formula1>
    </dataValidation>
  </dataValidations>
  <hyperlinks>
    <hyperlink ref="L2" location="'BALANCE 1'!A1" display="1. BALANCE"/>
    <hyperlink ref="L3" location="'INCOME 2'!A1" display="2. INCOME"/>
    <hyperlink ref="L4" location="'PRIMARY ACCOUNT 3a'!A1" display="3.a PRIMARY ACCOUNT"/>
    <hyperlink ref="L7" location="'COMP BAL DTL 5'!A1" display="5. COMP BAL DTL"/>
    <hyperlink ref="L8" location="'INVENTORY DTL 6'!A1" display="6. INVENTORY DTL"/>
    <hyperlink ref="L9" location="'REGALIA SALES DTL 7'!A1" display="7. REGALIA SALES DTL"/>
    <hyperlink ref="L11" location="'TRANSFER IN 9'!A1" display="9. TRANSFER IN"/>
    <hyperlink ref="L12" location="'TRANSFER OUT 10'!A1" display="10. TRANSFER OUT"/>
    <hyperlink ref="L13" location="'INCOME DTL 11a'!A1" display="11.a INCOME DTL"/>
    <hyperlink ref="L14" location="'INCOME DTL 11b'!A1" display="11.b INCOME DTL"/>
    <hyperlink ref="L15" location="'EXPENSE DTL 12a'!A1" display="12.a EXPENSE DTL"/>
    <hyperlink ref="L16" location="'EXPENSE DTL 12b'!A1" display="12.b EXPENSE DTL"/>
    <hyperlink ref="L6" location="'CONTACT INFO 4'!A1" display="4. CONTACT INFO"/>
    <hyperlink ref="L19" location="'NEWSLETTER 15'!A1" display="15. NEWSLETTER"/>
    <hyperlink ref="L18" location="'FUNDS 14'!A1" display="14. FUNDS"/>
    <hyperlink ref="L17" location="'FINANCE COMM 13'!A1" display="13. FINANCE COMM"/>
    <hyperlink ref="L20" location="COMMENTS!A1" display="COMMENTS"/>
    <hyperlink ref="L5" location="'SECONDARY ACCOUNTS 3b'!A1" display="3.b SECONDARY ACCOUNTS"/>
    <hyperlink ref="L1" location="Contents!A1" display="CONTENTS"/>
    <hyperlink ref="L10" location="'DEPR DTL 8'!A1" display="8. DEPRECIATION DTL"/>
    <hyperlink ref="L21" location="'TRANSFER IN 9b'!A1" display="9.b TRANSFER IN"/>
    <hyperlink ref="L22" location="'TRANSFER OUT 10b'!A1" display="10.b TRANSFER OUT"/>
    <hyperlink ref="L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35"/>
  <sheetViews>
    <sheetView showGridLines="0" showRowColHeaders="0" defaultGridColor="0" colorId="8" workbookViewId="0" topLeftCell="A1">
      <selection activeCell="K23" sqref="K23"/>
    </sheetView>
  </sheetViews>
  <sheetFormatPr defaultColWidth="9.33203125" defaultRowHeight="12.75"/>
  <cols>
    <col min="1" max="2" width="3.83203125" style="90" customWidth="1"/>
    <col min="3" max="3" width="25.83203125" style="90" customWidth="1"/>
    <col min="4" max="4" width="26.66015625" style="90" customWidth="1"/>
    <col min="5" max="5" width="9.33203125" style="90" customWidth="1"/>
    <col min="6" max="6" width="11.83203125" style="90" customWidth="1"/>
    <col min="7" max="7" width="14.16015625" style="90" customWidth="1"/>
    <col min="8" max="8" width="17.83203125" style="90" customWidth="1"/>
    <col min="9" max="9" width="3.83203125" style="90" customWidth="1"/>
    <col min="10" max="10" width="9.33203125" style="90" customWidth="1"/>
    <col min="11" max="11" width="29" style="90" bestFit="1" customWidth="1"/>
    <col min="12" max="16384" width="9.33203125" style="90" customWidth="1"/>
  </cols>
  <sheetData>
    <row r="1" spans="1:11" ht="12.75">
      <c r="A1" s="125"/>
      <c r="K1" s="7" t="s">
        <v>526</v>
      </c>
    </row>
    <row r="2" spans="2:11" ht="12.75">
      <c r="B2" s="91"/>
      <c r="C2" s="600" t="str">
        <f>Contents!B50</f>
        <v>Version: AS XLI 1.2 MEDIUM locked</v>
      </c>
      <c r="D2" s="91"/>
      <c r="E2" s="91"/>
      <c r="F2" s="91"/>
      <c r="G2" s="91"/>
      <c r="H2" s="91"/>
      <c r="I2" s="91"/>
      <c r="K2" s="7" t="s">
        <v>525</v>
      </c>
    </row>
    <row r="3" spans="2:11" ht="12.75">
      <c r="B3" s="91"/>
      <c r="C3" s="1224" t="s">
        <v>17</v>
      </c>
      <c r="D3" s="1225"/>
      <c r="E3" s="1225"/>
      <c r="F3" s="1225"/>
      <c r="G3" s="1225"/>
      <c r="H3" s="1225"/>
      <c r="I3" s="91"/>
      <c r="K3" s="7" t="s">
        <v>527</v>
      </c>
    </row>
    <row r="4" spans="2:11" ht="12.75">
      <c r="B4" s="91"/>
      <c r="C4" s="91"/>
      <c r="D4" s="91"/>
      <c r="E4" s="91"/>
      <c r="F4" s="91"/>
      <c r="G4" s="91"/>
      <c r="H4" s="91"/>
      <c r="I4" s="91"/>
      <c r="K4" s="7" t="s">
        <v>528</v>
      </c>
    </row>
    <row r="5" spans="2:11" ht="12.75">
      <c r="B5" s="91"/>
      <c r="C5" s="1228" t="str">
        <f>Contents!B49</f>
        <v>Branch:                                                                           Period:               to                 .</v>
      </c>
      <c r="D5" s="1197"/>
      <c r="E5" s="1197"/>
      <c r="F5" s="1197"/>
      <c r="G5" s="1197"/>
      <c r="H5" s="1197"/>
      <c r="I5" s="91"/>
      <c r="K5" s="7" t="s">
        <v>529</v>
      </c>
    </row>
    <row r="6" spans="2:11" ht="12.75">
      <c r="B6" s="91"/>
      <c r="C6" s="91"/>
      <c r="D6" s="91"/>
      <c r="E6" s="91"/>
      <c r="F6" s="91"/>
      <c r="G6" s="91"/>
      <c r="H6" s="91"/>
      <c r="I6" s="91"/>
      <c r="K6" s="7" t="s">
        <v>530</v>
      </c>
    </row>
    <row r="7" spans="2:11" ht="18.75">
      <c r="B7" s="91"/>
      <c r="C7" s="1226" t="s">
        <v>321</v>
      </c>
      <c r="D7" s="1226"/>
      <c r="E7" s="1226"/>
      <c r="F7" s="1226"/>
      <c r="G7" s="1226"/>
      <c r="H7" s="1226"/>
      <c r="I7" s="91"/>
      <c r="K7" s="7" t="s">
        <v>531</v>
      </c>
    </row>
    <row r="8" spans="2:11" ht="13.5" thickBot="1">
      <c r="B8" s="91"/>
      <c r="C8" s="91"/>
      <c r="D8" s="91"/>
      <c r="E8" s="91"/>
      <c r="F8" s="91"/>
      <c r="G8" s="91"/>
      <c r="H8" s="91"/>
      <c r="I8" s="91"/>
      <c r="K8" s="7" t="s">
        <v>532</v>
      </c>
    </row>
    <row r="9" spans="2:11" ht="19.5" customHeight="1" thickTop="1">
      <c r="B9" s="91"/>
      <c r="C9" s="803" t="s">
        <v>137</v>
      </c>
      <c r="D9" s="1212"/>
      <c r="E9" s="1212"/>
      <c r="F9" s="1212"/>
      <c r="G9" s="1212"/>
      <c r="H9" s="1227"/>
      <c r="I9" s="91"/>
      <c r="K9" s="7" t="s">
        <v>533</v>
      </c>
    </row>
    <row r="10" spans="2:11" ht="24.75" customHeight="1">
      <c r="B10" s="91"/>
      <c r="C10" s="804" t="s">
        <v>82</v>
      </c>
      <c r="D10" s="1229">
        <f>IF(Contents!$C$7="","",Contents!$C$7)</f>
      </c>
      <c r="E10" s="1229"/>
      <c r="F10" s="1229"/>
      <c r="G10" s="1229"/>
      <c r="H10" s="1230"/>
      <c r="I10" s="91"/>
      <c r="K10" s="7" t="s">
        <v>537</v>
      </c>
    </row>
    <row r="11" spans="2:11" ht="24.75" customHeight="1">
      <c r="B11" s="91"/>
      <c r="C11" s="804" t="s">
        <v>83</v>
      </c>
      <c r="D11" s="1222"/>
      <c r="E11" s="1222"/>
      <c r="F11" s="1222"/>
      <c r="G11" s="1222"/>
      <c r="H11" s="1223"/>
      <c r="I11" s="91"/>
      <c r="K11" s="7" t="s">
        <v>534</v>
      </c>
    </row>
    <row r="12" spans="2:11" ht="24.75" customHeight="1">
      <c r="B12" s="91"/>
      <c r="C12" s="804" t="s">
        <v>84</v>
      </c>
      <c r="D12" s="158"/>
      <c r="E12" s="805" t="s">
        <v>104</v>
      </c>
      <c r="F12" s="158"/>
      <c r="G12" s="805" t="s">
        <v>105</v>
      </c>
      <c r="H12" s="516"/>
      <c r="I12" s="91"/>
      <c r="K12" s="7" t="s">
        <v>535</v>
      </c>
    </row>
    <row r="13" spans="2:11" ht="24.75" customHeight="1">
      <c r="B13" s="91"/>
      <c r="C13" s="806" t="s">
        <v>106</v>
      </c>
      <c r="D13" s="159"/>
      <c r="E13" s="805" t="s">
        <v>354</v>
      </c>
      <c r="F13" s="1220"/>
      <c r="G13" s="1222"/>
      <c r="H13" s="1223"/>
      <c r="I13" s="91"/>
      <c r="K13" s="7" t="s">
        <v>536</v>
      </c>
    </row>
    <row r="14" spans="2:11" ht="24.75" customHeight="1">
      <c r="B14" s="91"/>
      <c r="C14" s="806" t="s">
        <v>107</v>
      </c>
      <c r="D14" s="1220"/>
      <c r="E14" s="1220"/>
      <c r="F14" s="1220"/>
      <c r="G14" s="805" t="s">
        <v>374</v>
      </c>
      <c r="H14" s="517"/>
      <c r="I14" s="91"/>
      <c r="K14" s="7" t="s">
        <v>552</v>
      </c>
    </row>
    <row r="15" spans="2:11" ht="24.75" customHeight="1" thickBot="1">
      <c r="B15" s="91"/>
      <c r="C15" s="807" t="s">
        <v>85</v>
      </c>
      <c r="D15" s="1221"/>
      <c r="E15" s="1221"/>
      <c r="F15" s="1221"/>
      <c r="G15" s="808" t="s">
        <v>375</v>
      </c>
      <c r="H15" s="518"/>
      <c r="I15" s="91"/>
      <c r="K15" s="7" t="s">
        <v>553</v>
      </c>
    </row>
    <row r="16" spans="2:11" ht="15.75" thickBot="1">
      <c r="B16" s="91"/>
      <c r="C16" s="1209" t="s">
        <v>86</v>
      </c>
      <c r="D16" s="1210"/>
      <c r="E16" s="1210"/>
      <c r="F16" s="1210"/>
      <c r="G16" s="1210"/>
      <c r="H16" s="1211"/>
      <c r="I16" s="91"/>
      <c r="K16" s="7" t="s">
        <v>554</v>
      </c>
    </row>
    <row r="17" spans="2:11" ht="15.75">
      <c r="B17" s="91"/>
      <c r="C17" s="809" t="s">
        <v>292</v>
      </c>
      <c r="D17" s="1218"/>
      <c r="E17" s="1218"/>
      <c r="F17" s="1218"/>
      <c r="G17" s="1218"/>
      <c r="H17" s="1219"/>
      <c r="I17" s="91"/>
      <c r="K17" s="7" t="s">
        <v>564</v>
      </c>
    </row>
    <row r="18" spans="2:11" ht="24.75" customHeight="1" thickBot="1">
      <c r="B18" s="91"/>
      <c r="C18" s="810" t="s">
        <v>84</v>
      </c>
      <c r="D18" s="815"/>
      <c r="E18" s="811" t="s">
        <v>104</v>
      </c>
      <c r="F18" s="815"/>
      <c r="G18" s="811" t="s">
        <v>105</v>
      </c>
      <c r="H18" s="816"/>
      <c r="I18" s="91"/>
      <c r="K18" s="7" t="s">
        <v>565</v>
      </c>
    </row>
    <row r="19" spans="2:11" ht="14.25" thickBot="1" thickTop="1">
      <c r="B19" s="91"/>
      <c r="C19" s="91"/>
      <c r="D19" s="91"/>
      <c r="E19" s="91"/>
      <c r="F19" s="91"/>
      <c r="G19" s="91"/>
      <c r="H19" s="91"/>
      <c r="I19" s="91"/>
      <c r="K19" s="7" t="s">
        <v>566</v>
      </c>
    </row>
    <row r="20" spans="2:11" ht="16.5" customHeight="1" thickBot="1">
      <c r="B20" s="91"/>
      <c r="C20" s="91"/>
      <c r="D20" s="812" t="s">
        <v>322</v>
      </c>
      <c r="E20" s="1215"/>
      <c r="F20" s="1216"/>
      <c r="G20" s="1216"/>
      <c r="H20" s="1217"/>
      <c r="I20" s="91"/>
      <c r="K20" s="7" t="s">
        <v>117</v>
      </c>
    </row>
    <row r="21" spans="2:11" ht="24.75" customHeight="1" thickTop="1">
      <c r="B21" s="91"/>
      <c r="C21" s="803" t="s">
        <v>82</v>
      </c>
      <c r="D21" s="1212"/>
      <c r="E21" s="1213"/>
      <c r="F21" s="1213"/>
      <c r="G21" s="1213"/>
      <c r="H21" s="1214"/>
      <c r="I21" s="91"/>
      <c r="K21" s="7" t="s">
        <v>568</v>
      </c>
    </row>
    <row r="22" spans="2:11" ht="24.75" customHeight="1">
      <c r="B22" s="91"/>
      <c r="C22" s="804" t="s">
        <v>83</v>
      </c>
      <c r="D22" s="1233"/>
      <c r="E22" s="1220"/>
      <c r="F22" s="1220"/>
      <c r="G22" s="1220"/>
      <c r="H22" s="1234"/>
      <c r="I22" s="91"/>
      <c r="K22" s="7" t="s">
        <v>569</v>
      </c>
    </row>
    <row r="23" spans="2:11" ht="24.75" customHeight="1">
      <c r="B23" s="91"/>
      <c r="C23" s="804" t="s">
        <v>84</v>
      </c>
      <c r="D23" s="158"/>
      <c r="E23" s="805" t="s">
        <v>104</v>
      </c>
      <c r="F23" s="158"/>
      <c r="G23" s="805" t="s">
        <v>105</v>
      </c>
      <c r="H23" s="516"/>
      <c r="I23" s="91"/>
      <c r="K23" s="7" t="s">
        <v>331</v>
      </c>
    </row>
    <row r="24" spans="2:11" ht="24.75" customHeight="1">
      <c r="B24" s="91"/>
      <c r="C24" s="806" t="s">
        <v>106</v>
      </c>
      <c r="D24" s="159"/>
      <c r="E24" s="805" t="s">
        <v>354</v>
      </c>
      <c r="F24" s="1220"/>
      <c r="G24" s="1222"/>
      <c r="H24" s="1223"/>
      <c r="I24" s="91"/>
      <c r="K24" s="17"/>
    </row>
    <row r="25" spans="2:11" ht="24.75" customHeight="1">
      <c r="B25" s="91"/>
      <c r="C25" s="806" t="s">
        <v>107</v>
      </c>
      <c r="D25" s="1220"/>
      <c r="E25" s="1220"/>
      <c r="F25" s="1220"/>
      <c r="G25" s="805" t="s">
        <v>374</v>
      </c>
      <c r="H25" s="517"/>
      <c r="I25" s="91"/>
      <c r="K25" s="17"/>
    </row>
    <row r="26" spans="2:11" ht="24.75" customHeight="1" thickBot="1">
      <c r="B26" s="91"/>
      <c r="C26" s="810" t="s">
        <v>85</v>
      </c>
      <c r="D26" s="1208"/>
      <c r="E26" s="1208"/>
      <c r="F26" s="1208"/>
      <c r="G26" s="811" t="s">
        <v>375</v>
      </c>
      <c r="H26" s="288"/>
      <c r="I26" s="91"/>
      <c r="K26" s="17"/>
    </row>
    <row r="27" spans="2:11" ht="17.25" thickBot="1" thickTop="1">
      <c r="B27" s="91"/>
      <c r="C27" s="813"/>
      <c r="D27" s="814"/>
      <c r="E27" s="814"/>
      <c r="F27" s="814"/>
      <c r="G27" s="814"/>
      <c r="H27" s="814"/>
      <c r="I27" s="91"/>
      <c r="K27" s="17"/>
    </row>
    <row r="28" spans="2:11" ht="16.5" customHeight="1" thickBot="1">
      <c r="B28" s="91"/>
      <c r="C28" s="91"/>
      <c r="D28" s="812" t="s">
        <v>322</v>
      </c>
      <c r="E28" s="1215"/>
      <c r="F28" s="1216"/>
      <c r="G28" s="1216"/>
      <c r="H28" s="1217"/>
      <c r="I28" s="91"/>
      <c r="K28" s="17"/>
    </row>
    <row r="29" spans="2:11" ht="24.75" customHeight="1" thickTop="1">
      <c r="B29" s="91"/>
      <c r="C29" s="803" t="s">
        <v>82</v>
      </c>
      <c r="D29" s="1212"/>
      <c r="E29" s="1213"/>
      <c r="F29" s="1213"/>
      <c r="G29" s="1213"/>
      <c r="H29" s="1214"/>
      <c r="I29" s="91"/>
      <c r="K29" s="17"/>
    </row>
    <row r="30" spans="2:11" ht="24.75" customHeight="1">
      <c r="B30" s="91"/>
      <c r="C30" s="804" t="s">
        <v>83</v>
      </c>
      <c r="D30" s="1233"/>
      <c r="E30" s="1220"/>
      <c r="F30" s="1220"/>
      <c r="G30" s="1220"/>
      <c r="H30" s="1234"/>
      <c r="I30" s="91"/>
      <c r="K30" s="17"/>
    </row>
    <row r="31" spans="2:11" ht="24.75" customHeight="1">
      <c r="B31" s="91"/>
      <c r="C31" s="804" t="s">
        <v>84</v>
      </c>
      <c r="D31" s="158"/>
      <c r="E31" s="805" t="s">
        <v>104</v>
      </c>
      <c r="F31" s="158"/>
      <c r="G31" s="805" t="s">
        <v>105</v>
      </c>
      <c r="H31" s="516"/>
      <c r="I31" s="91"/>
      <c r="K31" s="17"/>
    </row>
    <row r="32" spans="2:11" ht="24.75" customHeight="1">
      <c r="B32" s="91"/>
      <c r="C32" s="806" t="s">
        <v>106</v>
      </c>
      <c r="D32" s="159"/>
      <c r="E32" s="805" t="s">
        <v>354</v>
      </c>
      <c r="F32" s="1220"/>
      <c r="G32" s="1222"/>
      <c r="H32" s="1223"/>
      <c r="I32" s="91"/>
      <c r="K32" s="16"/>
    </row>
    <row r="33" spans="2:11" ht="24.75" customHeight="1">
      <c r="B33" s="91"/>
      <c r="C33" s="806" t="s">
        <v>107</v>
      </c>
      <c r="D33" s="1220"/>
      <c r="E33" s="1220"/>
      <c r="F33" s="1220"/>
      <c r="G33" s="805" t="s">
        <v>374</v>
      </c>
      <c r="H33" s="517"/>
      <c r="I33" s="91"/>
      <c r="K33" s="774" t="e">
        <f>DATEVALUE(Contents!$C$55)</f>
        <v>#VALUE!</v>
      </c>
    </row>
    <row r="34" spans="2:9" ht="24.75" customHeight="1" thickBot="1">
      <c r="B34" s="91"/>
      <c r="C34" s="810" t="s">
        <v>85</v>
      </c>
      <c r="D34" s="1208"/>
      <c r="E34" s="1208"/>
      <c r="F34" s="1208"/>
      <c r="G34" s="811" t="s">
        <v>375</v>
      </c>
      <c r="H34" s="288"/>
      <c r="I34" s="91"/>
    </row>
    <row r="35" spans="2:9" ht="13.5" thickTop="1">
      <c r="B35" s="91"/>
      <c r="C35" s="1231" t="s">
        <v>60</v>
      </c>
      <c r="D35" s="1232"/>
      <c r="E35" s="1232"/>
      <c r="F35" s="1232"/>
      <c r="G35" s="1232"/>
      <c r="H35" s="1232"/>
      <c r="I35" s="91"/>
    </row>
  </sheetData>
  <sheetProtection password="CCA4" sheet="1" objects="1" scenarios="1" selectLockedCells="1"/>
  <mergeCells count="24">
    <mergeCell ref="C35:H35"/>
    <mergeCell ref="D21:H21"/>
    <mergeCell ref="D22:H22"/>
    <mergeCell ref="F24:H24"/>
    <mergeCell ref="E28:H28"/>
    <mergeCell ref="F32:H32"/>
    <mergeCell ref="D30:H30"/>
    <mergeCell ref="D25:F25"/>
    <mergeCell ref="D26:F26"/>
    <mergeCell ref="D33:F33"/>
    <mergeCell ref="D14:F14"/>
    <mergeCell ref="D15:F15"/>
    <mergeCell ref="F13:H13"/>
    <mergeCell ref="C3:H3"/>
    <mergeCell ref="C7:H7"/>
    <mergeCell ref="D9:H9"/>
    <mergeCell ref="C5:H5"/>
    <mergeCell ref="D10:H10"/>
    <mergeCell ref="D11:H11"/>
    <mergeCell ref="D34:F34"/>
    <mergeCell ref="C16:H16"/>
    <mergeCell ref="D29:H29"/>
    <mergeCell ref="E20:H20"/>
    <mergeCell ref="D17:H17"/>
  </mergeCells>
  <conditionalFormatting sqref="H15">
    <cfRule type="expression" priority="1" dxfId="3" stopIfTrue="1">
      <formula>IF(OR(ISBLANK($K$33),ISBLANK($H15)),FALSE,IF($H15&lt;$K$33,TRUE,FALSE))</formula>
    </cfRule>
    <cfRule type="expression" priority="2" dxfId="2" stopIfTrue="1">
      <formula>IF(ISBLANK($H15),FALSE,IF(DATE(YEAR($H15),MONTH($H15)-2,DAY($H15))&lt;K33,TRUE,FALSE))</formula>
    </cfRule>
  </conditionalFormatting>
  <conditionalFormatting sqref="H26 H34">
    <cfRule type="expression" priority="3" dxfId="3" stopIfTrue="1">
      <formula>IF(OR(ISBLANK($K$33),ISBLANK($H26)),FALSE,IF($H26&lt;$K$33,TRUE,FALSE))</formula>
    </cfRule>
    <cfRule type="expression" priority="4" dxfId="2" stopIfTrue="1">
      <formula>IF(ISBLANK($H26),FALSE,IF(DATE(YEAR($H26),MONTH($H26)-2,DAY($H26))&lt;#REF!,TRUE,FALSE))</formula>
    </cfRule>
  </conditionalFormatting>
  <dataValidations count="1">
    <dataValidation type="whole" operator="greaterThan" allowBlank="1" showInputMessage="1" showErrorMessage="1" error="Enter the membership number." sqref="H14 H33 H25">
      <formula1>0</formula1>
    </dataValidation>
  </dataValidations>
  <hyperlinks>
    <hyperlink ref="K2" location="'BALANCE 1'!A1" display="1. BALANCE"/>
    <hyperlink ref="K3" location="'INCOME 2'!A1" display="2. INCOME"/>
    <hyperlink ref="K4" location="'PRIMARY ACCOUNT 3a'!A1" display="3.a PRIMARY ACCOUNT"/>
    <hyperlink ref="K7" location="'COMP BAL DTL 5'!A1" display="5. COMP BAL DTL"/>
    <hyperlink ref="K8" location="'INVENTORY DTL 6'!A1" display="6. INVENTORY DTL"/>
    <hyperlink ref="K9" location="'REGALIA SALES DTL 7'!A1" display="7. REGALIA SALES DTL"/>
    <hyperlink ref="K11" location="'TRANSFER IN 9'!A1" display="9. TRANSFER IN"/>
    <hyperlink ref="K12" location="'TRANSFER OUT 10'!A1" display="10. TRANSFER OUT"/>
    <hyperlink ref="K13" location="'INCOME DTL 11a'!A1" display="11.a INCOME DTL"/>
    <hyperlink ref="K14" location="'INCOME DTL 11b'!A1" display="11.b INCOME DTL"/>
    <hyperlink ref="K15" location="'EXPENSE DTL 12a'!A1" display="12.a EXPENSE DTL"/>
    <hyperlink ref="K16" location="'EXPENSE DTL 12b'!A1" display="12.b EXPENSE DTL"/>
    <hyperlink ref="K6" location="'CONTACT INFO 4'!A1" display="4. CONTACT INFO"/>
    <hyperlink ref="K19" location="'NEWSLETTER 15'!A1" display="15. NEWSLETTER"/>
    <hyperlink ref="K18" location="'FUNDS 14'!A1" display="14. FUNDS"/>
    <hyperlink ref="K17" location="'FINANCE COMM 13'!A1" display="13. FINANCE COMM"/>
    <hyperlink ref="K20" location="COMMENTS!A1" display="COMMENTS"/>
    <hyperlink ref="K5" location="'SECONDARY ACCOUNTS 3b'!A1" display="3.b SECONDARY ACCOUNTS"/>
    <hyperlink ref="K1" location="Contents!A1" display="CONTENTS"/>
    <hyperlink ref="K10" location="'DEPR DTL 8'!A1" display="8. DEPRECIATION DTL"/>
    <hyperlink ref="K21" location="'TRANSFER IN 9b'!A1" display="9.b TRANSFER IN"/>
    <hyperlink ref="K22" location="'TRANSFER OUT 10b'!A1" display="10.b TRANSFER OUT"/>
    <hyperlink ref="K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7"/>
  <sheetViews>
    <sheetView showGridLines="0" showRowColHeaders="0" workbookViewId="0" topLeftCell="A1">
      <selection activeCell="C46" sqref="C46:G46"/>
    </sheetView>
  </sheetViews>
  <sheetFormatPr defaultColWidth="9.33203125" defaultRowHeight="12.75"/>
  <cols>
    <col min="1" max="2" width="3.83203125" style="45" customWidth="1"/>
    <col min="3" max="3" width="32.83203125" style="45" customWidth="1"/>
    <col min="4" max="4" width="18.83203125" style="45" customWidth="1"/>
    <col min="5" max="5" width="15.83203125" style="45" customWidth="1"/>
    <col min="6" max="7" width="18.83203125" style="45" customWidth="1"/>
    <col min="8" max="8" width="3.83203125" style="45" customWidth="1"/>
    <col min="9" max="9" width="9.33203125" style="45" customWidth="1"/>
    <col min="10" max="10" width="29" style="45" bestFit="1" customWidth="1"/>
    <col min="11" max="16384" width="9.33203125" style="45" customWidth="1"/>
  </cols>
  <sheetData>
    <row r="1" spans="1:10" ht="12.75" customHeight="1">
      <c r="A1" s="132"/>
      <c r="J1" s="7" t="s">
        <v>526</v>
      </c>
    </row>
    <row r="2" spans="2:10" ht="12.75">
      <c r="B2" s="50"/>
      <c r="C2" s="600" t="str">
        <f>Contents!B50</f>
        <v>Version: AS XLI 1.2 MEDIUM locked</v>
      </c>
      <c r="D2" s="600"/>
      <c r="E2" s="50"/>
      <c r="F2" s="50"/>
      <c r="G2" s="50"/>
      <c r="H2" s="50"/>
      <c r="J2" s="7" t="s">
        <v>525</v>
      </c>
    </row>
    <row r="3" spans="2:10" s="46" customFormat="1" ht="12.75">
      <c r="B3" s="818"/>
      <c r="C3" s="819" t="s">
        <v>17</v>
      </c>
      <c r="D3" s="819"/>
      <c r="E3" s="819"/>
      <c r="F3" s="819"/>
      <c r="G3" s="819"/>
      <c r="H3" s="818"/>
      <c r="J3" s="7" t="s">
        <v>527</v>
      </c>
    </row>
    <row r="4" spans="2:10" ht="12.75">
      <c r="B4" s="50"/>
      <c r="C4" s="50"/>
      <c r="D4" s="50"/>
      <c r="E4" s="50"/>
      <c r="F4" s="50"/>
      <c r="G4" s="50"/>
      <c r="H4" s="50"/>
      <c r="J4" s="7" t="s">
        <v>528</v>
      </c>
    </row>
    <row r="5" spans="2:10" ht="12.75">
      <c r="B5" s="50"/>
      <c r="C5" s="1237" t="str">
        <f>Contents!B49</f>
        <v>Branch:                                                                           Period:               to                 .</v>
      </c>
      <c r="D5" s="1237"/>
      <c r="E5" s="1237"/>
      <c r="F5" s="1237"/>
      <c r="G5" s="1237"/>
      <c r="H5" s="50"/>
      <c r="J5" s="7" t="s">
        <v>529</v>
      </c>
    </row>
    <row r="6" spans="2:10" ht="12.75">
      <c r="B6" s="50"/>
      <c r="C6" s="50"/>
      <c r="D6" s="50"/>
      <c r="E6" s="50"/>
      <c r="F6" s="50"/>
      <c r="G6" s="50"/>
      <c r="H6" s="50"/>
      <c r="J6" s="7" t="s">
        <v>530</v>
      </c>
    </row>
    <row r="7" spans="2:10" ht="18.75">
      <c r="B7" s="50"/>
      <c r="C7" s="1247" t="s">
        <v>56</v>
      </c>
      <c r="D7" s="1197"/>
      <c r="E7" s="1197"/>
      <c r="F7" s="1197"/>
      <c r="G7" s="1197"/>
      <c r="H7" s="50"/>
      <c r="J7" s="7" t="s">
        <v>531</v>
      </c>
    </row>
    <row r="8" spans="2:10" ht="12.75">
      <c r="B8" s="50"/>
      <c r="C8" s="50"/>
      <c r="D8" s="50"/>
      <c r="E8" s="50"/>
      <c r="F8" s="50"/>
      <c r="G8" s="50"/>
      <c r="H8" s="50"/>
      <c r="J8" s="7" t="s">
        <v>532</v>
      </c>
    </row>
    <row r="9" spans="2:10" s="47" customFormat="1" ht="12.75">
      <c r="B9" s="145"/>
      <c r="C9" s="1251" t="s">
        <v>388</v>
      </c>
      <c r="D9" s="1104"/>
      <c r="E9" s="1104"/>
      <c r="F9" s="1104"/>
      <c r="G9" s="1104"/>
      <c r="H9" s="145"/>
      <c r="J9" s="7" t="s">
        <v>533</v>
      </c>
    </row>
    <row r="10" spans="2:10" s="31" customFormat="1" ht="13.5" thickBot="1">
      <c r="B10" s="145"/>
      <c r="C10" s="1250" t="s">
        <v>389</v>
      </c>
      <c r="D10" s="1141"/>
      <c r="E10" s="1141"/>
      <c r="F10" s="1141"/>
      <c r="G10" s="1141"/>
      <c r="H10" s="145"/>
      <c r="J10" s="7" t="s">
        <v>537</v>
      </c>
    </row>
    <row r="11" spans="2:10" s="31" customFormat="1" ht="14.25" thickBot="1" thickTop="1">
      <c r="B11" s="145"/>
      <c r="C11" s="1242" t="s">
        <v>387</v>
      </c>
      <c r="D11" s="1243"/>
      <c r="E11" s="1243"/>
      <c r="F11" s="1243"/>
      <c r="G11" s="1244"/>
      <c r="H11" s="145"/>
      <c r="J11" s="7" t="s">
        <v>534</v>
      </c>
    </row>
    <row r="12" spans="2:10" s="31" customFormat="1" ht="13.5" thickBot="1">
      <c r="B12" s="145"/>
      <c r="C12" s="820" t="s">
        <v>390</v>
      </c>
      <c r="D12" s="821" t="s">
        <v>75</v>
      </c>
      <c r="E12" s="1248" t="s">
        <v>390</v>
      </c>
      <c r="F12" s="1249"/>
      <c r="G12" s="822" t="s">
        <v>75</v>
      </c>
      <c r="H12" s="145"/>
      <c r="J12" s="7" t="s">
        <v>535</v>
      </c>
    </row>
    <row r="13" spans="2:10" s="31" customFormat="1" ht="12.75">
      <c r="B13" s="145"/>
      <c r="C13" s="305"/>
      <c r="D13" s="194"/>
      <c r="E13" s="1238"/>
      <c r="F13" s="1239"/>
      <c r="G13" s="306"/>
      <c r="H13" s="145"/>
      <c r="J13" s="7" t="s">
        <v>536</v>
      </c>
    </row>
    <row r="14" spans="2:10" s="31" customFormat="1" ht="12.75">
      <c r="B14" s="145"/>
      <c r="C14" s="307"/>
      <c r="D14" s="195"/>
      <c r="E14" s="1245"/>
      <c r="F14" s="1246"/>
      <c r="G14" s="308"/>
      <c r="H14" s="33"/>
      <c r="J14" s="7" t="s">
        <v>552</v>
      </c>
    </row>
    <row r="15" spans="2:10" s="31" customFormat="1" ht="12.75">
      <c r="B15" s="145"/>
      <c r="C15" s="307"/>
      <c r="D15" s="195"/>
      <c r="E15" s="1245"/>
      <c r="F15" s="1246"/>
      <c r="G15" s="308"/>
      <c r="H15" s="33"/>
      <c r="J15" s="7" t="s">
        <v>553</v>
      </c>
    </row>
    <row r="16" spans="2:10" ht="13.5" thickBot="1">
      <c r="B16" s="50"/>
      <c r="C16" s="309"/>
      <c r="D16" s="210"/>
      <c r="E16" s="1240"/>
      <c r="F16" s="1241"/>
      <c r="G16" s="310"/>
      <c r="H16" s="50"/>
      <c r="I16" s="48"/>
      <c r="J16" s="7" t="s">
        <v>554</v>
      </c>
    </row>
    <row r="17" spans="2:10" ht="13.5" thickBot="1">
      <c r="B17" s="50"/>
      <c r="C17" s="1265" t="s">
        <v>325</v>
      </c>
      <c r="D17" s="1266"/>
      <c r="E17" s="1266"/>
      <c r="F17" s="1266"/>
      <c r="G17" s="311">
        <f>SUM(D13:D16)+SUM(G13:G16)</f>
        <v>0</v>
      </c>
      <c r="H17" s="50"/>
      <c r="J17" s="7" t="s">
        <v>564</v>
      </c>
    </row>
    <row r="18" spans="2:10" ht="14.25" thickBot="1" thickTop="1">
      <c r="B18" s="50"/>
      <c r="C18" s="50"/>
      <c r="D18" s="50"/>
      <c r="E18" s="50"/>
      <c r="F18" s="50"/>
      <c r="G18" s="50"/>
      <c r="H18" s="50"/>
      <c r="J18" s="7" t="s">
        <v>565</v>
      </c>
    </row>
    <row r="19" spans="2:10" ht="14.25" thickBot="1" thickTop="1">
      <c r="B19" s="50"/>
      <c r="C19" s="823" t="s">
        <v>285</v>
      </c>
      <c r="D19" s="1258" t="s">
        <v>79</v>
      </c>
      <c r="E19" s="1259"/>
      <c r="F19" s="824" t="s">
        <v>305</v>
      </c>
      <c r="G19" s="825" t="s">
        <v>304</v>
      </c>
      <c r="H19" s="50"/>
      <c r="J19" s="7" t="s">
        <v>566</v>
      </c>
    </row>
    <row r="20" spans="2:10" ht="12.75">
      <c r="B20" s="50"/>
      <c r="C20" s="305"/>
      <c r="D20" s="1235"/>
      <c r="E20" s="1236"/>
      <c r="F20" s="146"/>
      <c r="G20" s="312"/>
      <c r="H20" s="50"/>
      <c r="J20" s="7" t="s">
        <v>117</v>
      </c>
    </row>
    <row r="21" spans="2:10" ht="12.75">
      <c r="B21" s="50"/>
      <c r="C21" s="307"/>
      <c r="D21" s="1235"/>
      <c r="E21" s="1236"/>
      <c r="F21" s="146"/>
      <c r="G21" s="312"/>
      <c r="H21" s="50"/>
      <c r="J21" s="7" t="s">
        <v>568</v>
      </c>
    </row>
    <row r="22" spans="2:10" ht="12.75">
      <c r="B22" s="50"/>
      <c r="C22" s="307"/>
      <c r="D22" s="1235"/>
      <c r="E22" s="1236"/>
      <c r="F22" s="146"/>
      <c r="G22" s="312"/>
      <c r="H22" s="50"/>
      <c r="J22" s="7" t="s">
        <v>569</v>
      </c>
    </row>
    <row r="23" spans="2:10" ht="12.75">
      <c r="B23" s="50"/>
      <c r="C23" s="307"/>
      <c r="D23" s="1235"/>
      <c r="E23" s="1236"/>
      <c r="F23" s="146"/>
      <c r="G23" s="312"/>
      <c r="H23" s="50"/>
      <c r="J23" s="7" t="s">
        <v>331</v>
      </c>
    </row>
    <row r="24" spans="2:10" ht="12.75">
      <c r="B24" s="50"/>
      <c r="C24" s="307"/>
      <c r="D24" s="1235"/>
      <c r="E24" s="1236"/>
      <c r="F24" s="146"/>
      <c r="G24" s="312"/>
      <c r="H24" s="50"/>
      <c r="J24" s="17"/>
    </row>
    <row r="25" spans="2:10" ht="12.75">
      <c r="B25" s="50"/>
      <c r="C25" s="307"/>
      <c r="D25" s="1235"/>
      <c r="E25" s="1236"/>
      <c r="F25" s="146"/>
      <c r="G25" s="312"/>
      <c r="H25" s="50"/>
      <c r="J25" s="17"/>
    </row>
    <row r="26" spans="2:10" ht="12.75">
      <c r="B26" s="50"/>
      <c r="C26" s="307"/>
      <c r="D26" s="1235"/>
      <c r="E26" s="1236"/>
      <c r="F26" s="146"/>
      <c r="G26" s="312"/>
      <c r="H26" s="50"/>
      <c r="J26" s="17"/>
    </row>
    <row r="27" spans="2:10" ht="12.75">
      <c r="B27" s="50"/>
      <c r="C27" s="307"/>
      <c r="D27" s="1235"/>
      <c r="E27" s="1236"/>
      <c r="F27" s="146"/>
      <c r="G27" s="312"/>
      <c r="H27" s="50"/>
      <c r="J27" s="17"/>
    </row>
    <row r="28" spans="2:10" ht="12.75">
      <c r="B28" s="50"/>
      <c r="C28" s="307"/>
      <c r="D28" s="1235"/>
      <c r="E28" s="1236"/>
      <c r="F28" s="146"/>
      <c r="G28" s="312"/>
      <c r="H28" s="50"/>
      <c r="J28" s="17"/>
    </row>
    <row r="29" spans="2:10" ht="12.75">
      <c r="B29" s="50"/>
      <c r="C29" s="307"/>
      <c r="D29" s="1235"/>
      <c r="E29" s="1236"/>
      <c r="F29" s="146"/>
      <c r="G29" s="312"/>
      <c r="H29" s="50"/>
      <c r="J29" s="17"/>
    </row>
    <row r="30" spans="2:10" ht="12.75">
      <c r="B30" s="50"/>
      <c r="C30" s="307"/>
      <c r="D30" s="1235"/>
      <c r="E30" s="1236"/>
      <c r="F30" s="146"/>
      <c r="G30" s="312"/>
      <c r="H30" s="50"/>
      <c r="J30" s="17"/>
    </row>
    <row r="31" spans="2:10" ht="13.5" thickBot="1">
      <c r="B31" s="50"/>
      <c r="C31" s="307"/>
      <c r="D31" s="1235"/>
      <c r="E31" s="1236"/>
      <c r="F31" s="146"/>
      <c r="G31" s="312"/>
      <c r="H31" s="50"/>
      <c r="J31" s="17"/>
    </row>
    <row r="32" spans="2:10" ht="13.5" thickBot="1">
      <c r="B32" s="50"/>
      <c r="C32" s="313"/>
      <c r="D32" s="211"/>
      <c r="E32" s="212" t="s">
        <v>57</v>
      </c>
      <c r="F32" s="213">
        <f>SUM(F20:F31)</f>
        <v>0</v>
      </c>
      <c r="G32" s="314">
        <f>SUM(G20:G31)</f>
        <v>0</v>
      </c>
      <c r="H32" s="50"/>
      <c r="I32" s="48"/>
      <c r="J32" s="16"/>
    </row>
    <row r="33" spans="2:8" ht="13.5" thickBot="1">
      <c r="B33" s="50"/>
      <c r="C33" s="315"/>
      <c r="D33" s="316"/>
      <c r="E33" s="317" t="s">
        <v>58</v>
      </c>
      <c r="F33" s="318" t="s">
        <v>242</v>
      </c>
      <c r="G33" s="319" t="s">
        <v>243</v>
      </c>
      <c r="H33" s="50"/>
    </row>
    <row r="34" spans="2:8" s="49" customFormat="1" ht="9.75" thickBot="1" thickTop="1">
      <c r="B34" s="826"/>
      <c r="C34" s="827"/>
      <c r="D34" s="827"/>
      <c r="E34" s="826"/>
      <c r="F34" s="828"/>
      <c r="G34" s="829"/>
      <c r="H34" s="826"/>
    </row>
    <row r="35" spans="2:8" ht="14.25" thickBot="1" thickTop="1">
      <c r="B35" s="50"/>
      <c r="C35" s="1260" t="s">
        <v>286</v>
      </c>
      <c r="D35" s="1261"/>
      <c r="E35" s="1262"/>
      <c r="F35" s="824" t="s">
        <v>305</v>
      </c>
      <c r="G35" s="825" t="s">
        <v>304</v>
      </c>
      <c r="H35" s="50"/>
    </row>
    <row r="36" spans="2:8" s="108" customFormat="1" ht="12.75">
      <c r="B36" s="830"/>
      <c r="C36" s="1252"/>
      <c r="D36" s="1253"/>
      <c r="E36" s="1254"/>
      <c r="F36" s="214"/>
      <c r="G36" s="320"/>
      <c r="H36" s="830"/>
    </row>
    <row r="37" spans="2:8" ht="12.75">
      <c r="B37" s="50"/>
      <c r="C37" s="1255"/>
      <c r="D37" s="1256"/>
      <c r="E37" s="1257"/>
      <c r="F37" s="146"/>
      <c r="G37" s="312"/>
      <c r="H37" s="50"/>
    </row>
    <row r="38" spans="2:8" ht="12.75">
      <c r="B38" s="50"/>
      <c r="C38" s="1255"/>
      <c r="D38" s="1256"/>
      <c r="E38" s="1257"/>
      <c r="F38" s="146"/>
      <c r="G38" s="312"/>
      <c r="H38" s="50"/>
    </row>
    <row r="39" spans="2:8" ht="13.5" thickBot="1">
      <c r="B39" s="50"/>
      <c r="C39" s="1255"/>
      <c r="D39" s="1256"/>
      <c r="E39" s="1257"/>
      <c r="F39" s="146"/>
      <c r="G39" s="312"/>
      <c r="H39" s="50"/>
    </row>
    <row r="40" spans="2:8" ht="13.5" thickBot="1">
      <c r="B40" s="50"/>
      <c r="C40" s="313"/>
      <c r="D40" s="211"/>
      <c r="E40" s="212" t="s">
        <v>57</v>
      </c>
      <c r="F40" s="213">
        <f>SUM(F36:F39)</f>
        <v>0</v>
      </c>
      <c r="G40" s="314">
        <f>SUM(G36:G39)</f>
        <v>0</v>
      </c>
      <c r="H40" s="50"/>
    </row>
    <row r="41" spans="2:8" ht="13.5" thickBot="1">
      <c r="B41" s="50"/>
      <c r="C41" s="315"/>
      <c r="D41" s="316"/>
      <c r="E41" s="317" t="s">
        <v>58</v>
      </c>
      <c r="F41" s="318" t="s">
        <v>244</v>
      </c>
      <c r="G41" s="319" t="s">
        <v>245</v>
      </c>
      <c r="H41" s="50"/>
    </row>
    <row r="42" spans="2:8" s="49" customFormat="1" ht="9.75" thickBot="1" thickTop="1">
      <c r="B42" s="826"/>
      <c r="C42" s="826"/>
      <c r="D42" s="826"/>
      <c r="E42" s="826"/>
      <c r="F42" s="828"/>
      <c r="G42" s="828"/>
      <c r="H42" s="826"/>
    </row>
    <row r="43" spans="2:8" ht="14.25" thickBot="1" thickTop="1">
      <c r="B43" s="50"/>
      <c r="C43" s="823" t="s">
        <v>287</v>
      </c>
      <c r="D43" s="1258" t="s">
        <v>79</v>
      </c>
      <c r="E43" s="1259"/>
      <c r="F43" s="824" t="s">
        <v>305</v>
      </c>
      <c r="G43" s="825" t="s">
        <v>304</v>
      </c>
      <c r="H43" s="50"/>
    </row>
    <row r="44" spans="2:8" ht="12.75">
      <c r="B44" s="50"/>
      <c r="C44" s="305"/>
      <c r="D44" s="1235"/>
      <c r="E44" s="1236"/>
      <c r="F44" s="146"/>
      <c r="G44" s="312"/>
      <c r="H44" s="50"/>
    </row>
    <row r="45" spans="2:8" ht="12.75">
      <c r="B45" s="50"/>
      <c r="C45" s="307"/>
      <c r="D45" s="1235"/>
      <c r="E45" s="1236"/>
      <c r="F45" s="146"/>
      <c r="G45" s="312"/>
      <c r="H45" s="50"/>
    </row>
    <row r="46" spans="2:8" ht="13.5" thickBot="1">
      <c r="B46" s="50"/>
      <c r="C46" s="307"/>
      <c r="D46" s="1235"/>
      <c r="E46" s="1236"/>
      <c r="F46" s="1459"/>
      <c r="G46" s="1460"/>
      <c r="H46" s="50"/>
    </row>
    <row r="47" spans="2:8" ht="13.5" thickBot="1">
      <c r="B47" s="50"/>
      <c r="C47" s="313"/>
      <c r="D47" s="211"/>
      <c r="E47" s="212" t="s">
        <v>57</v>
      </c>
      <c r="F47" s="213">
        <f>SUM(F44:F46)</f>
        <v>0</v>
      </c>
      <c r="G47" s="314">
        <f>SUM(G44:G46)</f>
        <v>0</v>
      </c>
      <c r="H47" s="50"/>
    </row>
    <row r="48" spans="2:8" ht="13.5" thickBot="1">
      <c r="B48" s="50"/>
      <c r="C48" s="315"/>
      <c r="D48" s="316"/>
      <c r="E48" s="317" t="s">
        <v>58</v>
      </c>
      <c r="F48" s="318" t="s">
        <v>246</v>
      </c>
      <c r="G48" s="319" t="s">
        <v>247</v>
      </c>
      <c r="H48" s="50"/>
    </row>
    <row r="49" spans="2:8" s="49" customFormat="1" ht="9.75" thickBot="1" thickTop="1">
      <c r="B49" s="826"/>
      <c r="C49" s="826"/>
      <c r="D49" s="826"/>
      <c r="E49" s="826"/>
      <c r="F49" s="828"/>
      <c r="G49" s="828"/>
      <c r="H49" s="826"/>
    </row>
    <row r="50" spans="2:8" ht="14.25" thickBot="1" thickTop="1">
      <c r="B50" s="50"/>
      <c r="C50" s="823" t="s">
        <v>288</v>
      </c>
      <c r="D50" s="1258" t="s">
        <v>79</v>
      </c>
      <c r="E50" s="1259"/>
      <c r="F50" s="824" t="s">
        <v>305</v>
      </c>
      <c r="G50" s="825" t="s">
        <v>304</v>
      </c>
      <c r="H50" s="50"/>
    </row>
    <row r="51" spans="2:8" ht="12.75">
      <c r="B51" s="50"/>
      <c r="C51" s="305"/>
      <c r="D51" s="1235"/>
      <c r="E51" s="1236"/>
      <c r="F51" s="146"/>
      <c r="G51" s="312"/>
      <c r="H51" s="50"/>
    </row>
    <row r="52" spans="2:8" ht="12.75">
      <c r="B52" s="50"/>
      <c r="C52" s="307"/>
      <c r="D52" s="1263"/>
      <c r="E52" s="1264"/>
      <c r="F52" s="147"/>
      <c r="G52" s="321"/>
      <c r="H52" s="50"/>
    </row>
    <row r="53" spans="2:8" ht="13.5" thickBot="1">
      <c r="B53" s="50"/>
      <c r="C53" s="307"/>
      <c r="D53" s="1263"/>
      <c r="E53" s="1264"/>
      <c r="F53" s="147"/>
      <c r="G53" s="321"/>
      <c r="H53" s="50"/>
    </row>
    <row r="54" spans="2:8" ht="13.5" thickBot="1">
      <c r="B54" s="50"/>
      <c r="C54" s="313"/>
      <c r="D54" s="211"/>
      <c r="E54" s="212" t="s">
        <v>57</v>
      </c>
      <c r="F54" s="213">
        <f>SUM(F51:F53)</f>
        <v>0</v>
      </c>
      <c r="G54" s="314">
        <f>SUM(G51:G53)</f>
        <v>0</v>
      </c>
      <c r="H54" s="50"/>
    </row>
    <row r="55" spans="2:8" ht="13.5" thickBot="1">
      <c r="B55" s="50"/>
      <c r="C55" s="315"/>
      <c r="D55" s="316"/>
      <c r="E55" s="317" t="s">
        <v>58</v>
      </c>
      <c r="F55" s="322" t="s">
        <v>248</v>
      </c>
      <c r="G55" s="323" t="s">
        <v>249</v>
      </c>
      <c r="H55" s="50"/>
    </row>
    <row r="56" spans="2:8" ht="13.5" thickTop="1">
      <c r="B56" s="50"/>
      <c r="C56" s="817" t="s">
        <v>59</v>
      </c>
      <c r="D56" s="817"/>
      <c r="E56" s="52"/>
      <c r="F56" s="52"/>
      <c r="G56" s="52"/>
      <c r="H56" s="50"/>
    </row>
    <row r="57" spans="2:8" ht="12.75">
      <c r="B57" s="50"/>
      <c r="C57" s="51" t="s">
        <v>70</v>
      </c>
      <c r="D57" s="51"/>
      <c r="E57" s="52"/>
      <c r="F57" s="52"/>
      <c r="G57" s="52"/>
      <c r="H57" s="50"/>
    </row>
  </sheetData>
  <sheetProtection password="CCA4" sheet="1" objects="1" scenarios="1" selectLockedCells="1"/>
  <mergeCells count="37">
    <mergeCell ref="D46:E46"/>
    <mergeCell ref="D53:E53"/>
    <mergeCell ref="C17:F17"/>
    <mergeCell ref="D52:E52"/>
    <mergeCell ref="D19:E19"/>
    <mergeCell ref="D27:E27"/>
    <mergeCell ref="D28:E28"/>
    <mergeCell ref="D29:E29"/>
    <mergeCell ref="D30:E30"/>
    <mergeCell ref="D50:E50"/>
    <mergeCell ref="D51:E51"/>
    <mergeCell ref="C10:G10"/>
    <mergeCell ref="C9:G9"/>
    <mergeCell ref="C36:E36"/>
    <mergeCell ref="C37:E37"/>
    <mergeCell ref="C38:E38"/>
    <mergeCell ref="C39:E39"/>
    <mergeCell ref="D43:E43"/>
    <mergeCell ref="C35:E35"/>
    <mergeCell ref="D44:E44"/>
    <mergeCell ref="C5:G5"/>
    <mergeCell ref="E13:F13"/>
    <mergeCell ref="E16:F16"/>
    <mergeCell ref="C11:G11"/>
    <mergeCell ref="E15:F15"/>
    <mergeCell ref="E14:F14"/>
    <mergeCell ref="C7:G7"/>
    <mergeCell ref="E12:F12"/>
    <mergeCell ref="D45:E45"/>
    <mergeCell ref="D20:E20"/>
    <mergeCell ref="D21:E21"/>
    <mergeCell ref="D22:E22"/>
    <mergeCell ref="D23:E23"/>
    <mergeCell ref="D24:E24"/>
    <mergeCell ref="D25:E25"/>
    <mergeCell ref="D26:E26"/>
    <mergeCell ref="D31:E31"/>
  </mergeCells>
  <dataValidations count="2">
    <dataValidation type="decimal" operator="greaterThanOrEqual" allowBlank="1" showInputMessage="1" showErrorMessage="1" error="Enter a dollar amount greater than zero." sqref="A1 D13:D16 G13:G16 F44:G45 F20:G30 F36:G38 F51:G52">
      <formula1>0</formula1>
    </dataValidation>
    <dataValidation operator="greaterThanOrEqual" allowBlank="1" showInputMessage="1" showErrorMessage="1" error="Enter a dollar amount greater than zero." sqref="F31:G31 F39:G39 F46:G46 F53:G53"/>
  </dataValidations>
  <hyperlinks>
    <hyperlink ref="J2" location="'BALANCE 1'!A1" display="1. BALANCE"/>
    <hyperlink ref="J3" location="'INCOME 2'!A1" display="2. INCOME"/>
    <hyperlink ref="J4" location="'PRIMARY ACCOUNT 3a'!A1" display="3.a PRIMARY ACCOUNT"/>
    <hyperlink ref="J7" location="'COMP BAL DTL 5'!A1" display="5. COMP BAL DTL"/>
    <hyperlink ref="J8" location="'INVENTORY DTL 6'!A1" display="6. INVENTORY DTL"/>
    <hyperlink ref="J9" location="'REGALIA SALES DTL 7'!A1" display="7. REGALIA SALES DTL"/>
    <hyperlink ref="J11" location="'TRANSFER IN 9'!A1" display="9. TRANSFER IN"/>
    <hyperlink ref="J12" location="'TRANSFER OUT 10'!A1" display="10. TRANSFER OUT"/>
    <hyperlink ref="J13" location="'INCOME DTL 11a'!A1" display="11.a INCOME DTL"/>
    <hyperlink ref="J14" location="'INCOME DTL 11b'!A1" display="11.b INCOME DTL"/>
    <hyperlink ref="J15" location="'EXPENSE DTL 12a'!A1" display="12.a EXPENSE DTL"/>
    <hyperlink ref="J16" location="'EXPENSE DTL 12b'!A1" display="12.b EXPENSE DTL"/>
    <hyperlink ref="J6" location="'CONTACT INFO 4'!A1" display="4. CONTACT INFO"/>
    <hyperlink ref="J19" location="'NEWSLETTER 15'!A1" display="15. NEWSLETTER"/>
    <hyperlink ref="J18" location="'FUNDS 14'!A1" display="14. FUNDS"/>
    <hyperlink ref="J17" location="'FINANCE COMM 13'!A1" display="13. FINANCE COMM"/>
    <hyperlink ref="J20" location="COMMENTS!A1" display="COMMENTS"/>
    <hyperlink ref="J5" location="'SECONDARY ACCOUNTS 3b'!A1" display="3.b SECONDARY ACCOUNTS"/>
    <hyperlink ref="J1" location="Contents!A1" display="CONTENTS"/>
    <hyperlink ref="J10" location="'DEPR DTL 8'!A1" display="8. DEPRECIATION DTL"/>
    <hyperlink ref="J21" location="'TRANSFER IN 9b'!A1" display="9.b TRANSFER IN"/>
    <hyperlink ref="J22" location="'TRANSFER OUT 10b'!A1" display="10.b TRANSFER OUT"/>
    <hyperlink ref="J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2"/>
  <sheetViews>
    <sheetView showGridLines="0" showRowColHeaders="0" showZeros="0" defaultGridColor="0" colorId="8" workbookViewId="0" topLeftCell="H1">
      <selection activeCell="P23" sqref="P23"/>
    </sheetView>
  </sheetViews>
  <sheetFormatPr defaultColWidth="9.33203125" defaultRowHeight="12.75"/>
  <cols>
    <col min="1" max="1" width="3.83203125" style="36" customWidth="1"/>
    <col min="2" max="2" width="3.66015625" style="36" customWidth="1"/>
    <col min="3" max="3" width="3.5" style="37" customWidth="1"/>
    <col min="4" max="4" width="29.16015625" style="36" customWidth="1"/>
    <col min="5" max="12" width="15.33203125" style="36" customWidth="1"/>
    <col min="13" max="13" width="13.83203125" style="36" customWidth="1"/>
    <col min="14" max="14" width="3.83203125" style="36" customWidth="1"/>
    <col min="15" max="15" width="9.33203125" style="36" customWidth="1"/>
    <col min="16" max="16" width="27.5" style="36" customWidth="1"/>
    <col min="17" max="16384" width="9.33203125" style="36" customWidth="1"/>
  </cols>
  <sheetData>
    <row r="1" spans="1:16" ht="12.75">
      <c r="A1" s="131"/>
      <c r="P1" s="7" t="s">
        <v>526</v>
      </c>
    </row>
    <row r="2" spans="2:16" s="38" customFormat="1" ht="12.75">
      <c r="B2" s="40"/>
      <c r="C2" s="600" t="str">
        <f>Contents!B50</f>
        <v>Version: AS XLI 1.2 MEDIUM locked</v>
      </c>
      <c r="D2" s="775"/>
      <c r="E2" s="775"/>
      <c r="F2" s="40"/>
      <c r="G2" s="40"/>
      <c r="H2" s="40"/>
      <c r="I2" s="775"/>
      <c r="J2" s="775"/>
      <c r="K2" s="40"/>
      <c r="L2" s="40"/>
      <c r="M2" s="40"/>
      <c r="N2" s="40"/>
      <c r="P2" s="7" t="s">
        <v>525</v>
      </c>
    </row>
    <row r="3" spans="2:16" s="39" customFormat="1" ht="12.75">
      <c r="B3" s="776"/>
      <c r="C3" s="831" t="s">
        <v>17</v>
      </c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776"/>
      <c r="P3" s="7" t="s">
        <v>527</v>
      </c>
    </row>
    <row r="4" spans="2:16" s="38" customFormat="1" ht="12.75">
      <c r="B4" s="40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0"/>
      <c r="P4" s="7" t="s">
        <v>528</v>
      </c>
    </row>
    <row r="5" spans="2:16" ht="12.75" customHeight="1">
      <c r="B5" s="40"/>
      <c r="C5" s="1196" t="str">
        <f>Contents!B49</f>
        <v>Branch:                                                                           Period:               to                 .</v>
      </c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40"/>
      <c r="P5" s="7" t="s">
        <v>529</v>
      </c>
    </row>
    <row r="6" spans="2:16" s="53" customFormat="1" ht="12.75">
      <c r="B6" s="833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32"/>
      <c r="N6" s="833"/>
      <c r="P6" s="7" t="s">
        <v>530</v>
      </c>
    </row>
    <row r="7" spans="2:16" ht="18.75">
      <c r="B7" s="40"/>
      <c r="C7" s="1198" t="s">
        <v>521</v>
      </c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40"/>
      <c r="P7" s="7" t="s">
        <v>531</v>
      </c>
    </row>
    <row r="8" spans="2:16" s="53" customFormat="1" ht="12.75">
      <c r="B8" s="833"/>
      <c r="C8" s="834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P8" s="7" t="s">
        <v>532</v>
      </c>
    </row>
    <row r="9" spans="2:16" ht="12.75" customHeight="1">
      <c r="B9" s="40"/>
      <c r="C9" s="1267" t="s">
        <v>494</v>
      </c>
      <c r="D9" s="1268"/>
      <c r="E9" s="1268"/>
      <c r="F9" s="1268"/>
      <c r="G9" s="1268"/>
      <c r="H9" s="1268"/>
      <c r="I9" s="1268"/>
      <c r="J9" s="1268"/>
      <c r="K9" s="1268"/>
      <c r="L9" s="1268"/>
      <c r="M9" s="1268"/>
      <c r="N9" s="43"/>
      <c r="P9" s="7" t="s">
        <v>533</v>
      </c>
    </row>
    <row r="10" spans="2:16" ht="12.75" customHeight="1">
      <c r="B10" s="40"/>
      <c r="C10" s="1269" t="s">
        <v>317</v>
      </c>
      <c r="D10" s="1270"/>
      <c r="E10" s="1270"/>
      <c r="F10" s="1270"/>
      <c r="G10" s="1270"/>
      <c r="H10" s="1270"/>
      <c r="I10" s="1270"/>
      <c r="J10" s="1270"/>
      <c r="K10" s="1270"/>
      <c r="L10" s="1270"/>
      <c r="M10" s="1270"/>
      <c r="N10" s="835"/>
      <c r="P10" s="7" t="s">
        <v>537</v>
      </c>
    </row>
    <row r="11" spans="2:16" ht="12.75" customHeight="1" thickBot="1">
      <c r="B11" s="40"/>
      <c r="C11" s="1274" t="s">
        <v>177</v>
      </c>
      <c r="D11" s="1275"/>
      <c r="E11" s="1275"/>
      <c r="F11" s="1275"/>
      <c r="G11" s="1275"/>
      <c r="H11" s="1275"/>
      <c r="I11" s="1275"/>
      <c r="J11" s="1275"/>
      <c r="K11" s="1275"/>
      <c r="L11" s="1275"/>
      <c r="M11" s="1275"/>
      <c r="N11" s="835"/>
      <c r="P11" s="7" t="s">
        <v>534</v>
      </c>
    </row>
    <row r="12" spans="1:16" ht="99.75" customHeight="1" thickBot="1" thickTop="1">
      <c r="A12" s="53"/>
      <c r="B12" s="833"/>
      <c r="C12" s="1278" t="s">
        <v>316</v>
      </c>
      <c r="D12" s="1279"/>
      <c r="E12" s="342"/>
      <c r="F12" s="343"/>
      <c r="G12" s="343"/>
      <c r="H12" s="343"/>
      <c r="I12" s="343"/>
      <c r="J12" s="343"/>
      <c r="K12" s="343"/>
      <c r="L12" s="344"/>
      <c r="M12" s="1276" t="s">
        <v>277</v>
      </c>
      <c r="N12" s="833"/>
      <c r="O12" s="53"/>
      <c r="P12" s="7" t="s">
        <v>535</v>
      </c>
    </row>
    <row r="13" spans="1:16" s="53" customFormat="1" ht="13.5" thickBot="1">
      <c r="A13" s="36"/>
      <c r="B13" s="40"/>
      <c r="C13" s="345" t="s">
        <v>141</v>
      </c>
      <c r="D13" s="231" t="s">
        <v>498</v>
      </c>
      <c r="E13" s="215"/>
      <c r="F13" s="216"/>
      <c r="G13" s="216"/>
      <c r="H13" s="216"/>
      <c r="I13" s="216"/>
      <c r="J13" s="216"/>
      <c r="K13" s="216"/>
      <c r="L13" s="217"/>
      <c r="M13" s="1277"/>
      <c r="N13" s="40"/>
      <c r="O13" s="36"/>
      <c r="P13" s="7" t="s">
        <v>536</v>
      </c>
    </row>
    <row r="14" spans="2:16" ht="15" customHeight="1" thickBot="1">
      <c r="B14" s="40"/>
      <c r="C14" s="1271" t="s">
        <v>348</v>
      </c>
      <c r="D14" s="1272"/>
      <c r="E14" s="1272"/>
      <c r="F14" s="1272"/>
      <c r="G14" s="1272"/>
      <c r="H14" s="1272"/>
      <c r="I14" s="1272"/>
      <c r="J14" s="1272"/>
      <c r="K14" s="1272"/>
      <c r="L14" s="1272"/>
      <c r="M14" s="1273"/>
      <c r="N14" s="40"/>
      <c r="P14" s="7" t="s">
        <v>552</v>
      </c>
    </row>
    <row r="15" spans="2:16" ht="26.25" thickBot="1">
      <c r="B15" s="40"/>
      <c r="C15" s="346" t="s">
        <v>171</v>
      </c>
      <c r="D15" s="283" t="s">
        <v>495</v>
      </c>
      <c r="E15" s="284"/>
      <c r="F15" s="285"/>
      <c r="G15" s="285"/>
      <c r="H15" s="285"/>
      <c r="I15" s="285"/>
      <c r="J15" s="285"/>
      <c r="K15" s="285"/>
      <c r="L15" s="286"/>
      <c r="M15" s="347" t="s">
        <v>326</v>
      </c>
      <c r="N15" s="40"/>
      <c r="P15" s="7" t="s">
        <v>553</v>
      </c>
    </row>
    <row r="16" spans="2:16" ht="26.25" customHeight="1" thickBot="1">
      <c r="B16" s="40"/>
      <c r="C16" s="348" t="s">
        <v>172</v>
      </c>
      <c r="D16" s="282" t="s">
        <v>496</v>
      </c>
      <c r="E16" s="197"/>
      <c r="F16" s="163"/>
      <c r="G16" s="163"/>
      <c r="H16" s="163"/>
      <c r="I16" s="163"/>
      <c r="J16" s="163"/>
      <c r="K16" s="163"/>
      <c r="L16" s="220"/>
      <c r="M16" s="349">
        <f>SUM(E16:L16)</f>
        <v>0</v>
      </c>
      <c r="N16" s="40"/>
      <c r="P16" s="7" t="s">
        <v>554</v>
      </c>
    </row>
    <row r="17" spans="2:16" ht="13.5" thickBot="1">
      <c r="B17" s="40"/>
      <c r="C17" s="1271" t="s">
        <v>350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3"/>
      <c r="N17" s="40"/>
      <c r="P17" s="7" t="s">
        <v>564</v>
      </c>
    </row>
    <row r="18" spans="2:16" ht="26.25" customHeight="1">
      <c r="B18" s="40"/>
      <c r="C18" s="346" t="s">
        <v>173</v>
      </c>
      <c r="D18" s="283" t="s">
        <v>207</v>
      </c>
      <c r="E18" s="218"/>
      <c r="F18" s="162"/>
      <c r="G18" s="162"/>
      <c r="H18" s="162"/>
      <c r="I18" s="162"/>
      <c r="J18" s="162"/>
      <c r="K18" s="162"/>
      <c r="L18" s="219"/>
      <c r="M18" s="350"/>
      <c r="N18" s="40"/>
      <c r="P18" s="7" t="s">
        <v>565</v>
      </c>
    </row>
    <row r="19" spans="2:16" ht="26.25" customHeight="1" thickBot="1">
      <c r="B19" s="40"/>
      <c r="C19" s="351" t="s">
        <v>174</v>
      </c>
      <c r="D19" s="233" t="s">
        <v>208</v>
      </c>
      <c r="E19" s="197"/>
      <c r="F19" s="197"/>
      <c r="G19" s="197"/>
      <c r="H19" s="197"/>
      <c r="I19" s="197"/>
      <c r="J19" s="197"/>
      <c r="K19" s="197"/>
      <c r="L19" s="197"/>
      <c r="M19" s="352"/>
      <c r="N19" s="40"/>
      <c r="P19" s="7" t="s">
        <v>566</v>
      </c>
    </row>
    <row r="20" spans="2:16" ht="13.5" thickBot="1">
      <c r="B20" s="40"/>
      <c r="C20" s="1271" t="s">
        <v>349</v>
      </c>
      <c r="D20" s="1272"/>
      <c r="E20" s="1272"/>
      <c r="F20" s="1272"/>
      <c r="G20" s="1272"/>
      <c r="H20" s="1272"/>
      <c r="I20" s="1272"/>
      <c r="J20" s="1272"/>
      <c r="K20" s="1272"/>
      <c r="L20" s="1272"/>
      <c r="M20" s="1273"/>
      <c r="N20" s="40"/>
      <c r="P20" s="7" t="s">
        <v>117</v>
      </c>
    </row>
    <row r="21" spans="2:16" ht="26.25" thickBot="1">
      <c r="B21" s="40"/>
      <c r="C21" s="353" t="s">
        <v>62</v>
      </c>
      <c r="D21" s="234" t="s">
        <v>175</v>
      </c>
      <c r="E21" s="221">
        <f aca="true" t="shared" si="0" ref="E21:L21">IF(AND(E15&gt;0,E16&gt;0),(E16/E15),IF(AND(E18&gt;0,E19&gt;0),(E19/E18),0))</f>
        <v>0</v>
      </c>
      <c r="F21" s="222">
        <f t="shared" si="0"/>
        <v>0</v>
      </c>
      <c r="G21" s="222">
        <f t="shared" si="0"/>
        <v>0</v>
      </c>
      <c r="H21" s="222">
        <f t="shared" si="0"/>
        <v>0</v>
      </c>
      <c r="I21" s="222">
        <f t="shared" si="0"/>
        <v>0</v>
      </c>
      <c r="J21" s="222">
        <f t="shared" si="0"/>
        <v>0</v>
      </c>
      <c r="K21" s="222">
        <f t="shared" si="0"/>
        <v>0</v>
      </c>
      <c r="L21" s="223">
        <f t="shared" si="0"/>
        <v>0</v>
      </c>
      <c r="M21" s="354"/>
      <c r="N21" s="40"/>
      <c r="P21" s="7" t="s">
        <v>568</v>
      </c>
    </row>
    <row r="22" spans="2:16" ht="13.5" thickBot="1">
      <c r="B22" s="40"/>
      <c r="C22" s="1271" t="s">
        <v>178</v>
      </c>
      <c r="D22" s="1272"/>
      <c r="E22" s="1272"/>
      <c r="F22" s="1272"/>
      <c r="G22" s="1272"/>
      <c r="H22" s="1272"/>
      <c r="I22" s="1272"/>
      <c r="J22" s="1272"/>
      <c r="K22" s="1272"/>
      <c r="L22" s="1272"/>
      <c r="M22" s="1273"/>
      <c r="N22" s="40"/>
      <c r="P22" s="7" t="s">
        <v>569</v>
      </c>
    </row>
    <row r="23" spans="2:16" ht="24.75" customHeight="1">
      <c r="B23" s="40"/>
      <c r="C23" s="355" t="s">
        <v>63</v>
      </c>
      <c r="D23" s="232" t="s">
        <v>575</v>
      </c>
      <c r="E23" s="218"/>
      <c r="F23" s="162"/>
      <c r="G23" s="162"/>
      <c r="H23" s="162"/>
      <c r="I23" s="162"/>
      <c r="J23" s="162"/>
      <c r="K23" s="162"/>
      <c r="L23" s="219"/>
      <c r="M23" s="350"/>
      <c r="N23" s="40"/>
      <c r="P23" s="7" t="s">
        <v>331</v>
      </c>
    </row>
    <row r="24" spans="2:16" ht="24.75" customHeight="1">
      <c r="B24" s="40"/>
      <c r="C24" s="351" t="s">
        <v>64</v>
      </c>
      <c r="D24" s="233" t="s">
        <v>170</v>
      </c>
      <c r="E24" s="224"/>
      <c r="F24" s="164"/>
      <c r="G24" s="164"/>
      <c r="H24" s="164"/>
      <c r="I24" s="164"/>
      <c r="J24" s="164"/>
      <c r="K24" s="164"/>
      <c r="L24" s="226"/>
      <c r="M24" s="356"/>
      <c r="N24" s="40"/>
      <c r="P24" s="17"/>
    </row>
    <row r="25" spans="2:16" ht="26.25" thickBot="1">
      <c r="B25" s="40"/>
      <c r="C25" s="351" t="s">
        <v>65</v>
      </c>
      <c r="D25" s="233" t="s">
        <v>180</v>
      </c>
      <c r="E25" s="225">
        <f aca="true" t="shared" si="1" ref="E25:L25">IF(E15&gt;0,E15,E18)-E23-E24</f>
        <v>0</v>
      </c>
      <c r="F25" s="160">
        <f t="shared" si="1"/>
        <v>0</v>
      </c>
      <c r="G25" s="160">
        <f t="shared" si="1"/>
        <v>0</v>
      </c>
      <c r="H25" s="160">
        <f t="shared" si="1"/>
        <v>0</v>
      </c>
      <c r="I25" s="160">
        <f t="shared" si="1"/>
        <v>0</v>
      </c>
      <c r="J25" s="160">
        <f t="shared" si="1"/>
        <v>0</v>
      </c>
      <c r="K25" s="160">
        <f t="shared" si="1"/>
        <v>0</v>
      </c>
      <c r="L25" s="227">
        <f t="shared" si="1"/>
        <v>0</v>
      </c>
      <c r="M25" s="357" t="s">
        <v>330</v>
      </c>
      <c r="N25" s="40"/>
      <c r="P25" s="17"/>
    </row>
    <row r="26" spans="2:16" ht="30.75" customHeight="1" thickBot="1">
      <c r="B26" s="40"/>
      <c r="C26" s="353" t="s">
        <v>66</v>
      </c>
      <c r="D26" s="234" t="s">
        <v>209</v>
      </c>
      <c r="E26" s="228">
        <f aca="true" t="shared" si="2" ref="E26:L26">E25*E21</f>
        <v>0</v>
      </c>
      <c r="F26" s="222">
        <f t="shared" si="2"/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3">
        <f t="shared" si="2"/>
        <v>0</v>
      </c>
      <c r="M26" s="358">
        <f>SUM(E26:L26)</f>
        <v>0</v>
      </c>
      <c r="N26" s="40"/>
      <c r="P26" s="17"/>
    </row>
    <row r="27" spans="2:16" ht="13.5" thickBot="1">
      <c r="B27" s="40"/>
      <c r="C27" s="1271" t="s">
        <v>179</v>
      </c>
      <c r="D27" s="1272"/>
      <c r="E27" s="1272"/>
      <c r="F27" s="1272"/>
      <c r="G27" s="1272"/>
      <c r="H27" s="1272"/>
      <c r="I27" s="1272"/>
      <c r="J27" s="1272"/>
      <c r="K27" s="1272"/>
      <c r="L27" s="1272"/>
      <c r="M27" s="1273"/>
      <c r="N27" s="40"/>
      <c r="P27" s="17"/>
    </row>
    <row r="28" spans="2:16" ht="26.25" thickBot="1">
      <c r="B28" s="40"/>
      <c r="C28" s="359" t="s">
        <v>67</v>
      </c>
      <c r="D28" s="235" t="s">
        <v>176</v>
      </c>
      <c r="E28" s="236">
        <f aca="true" t="shared" si="3" ref="E28:L28">(E16+E19)-E26</f>
        <v>0</v>
      </c>
      <c r="F28" s="229">
        <f t="shared" si="3"/>
        <v>0</v>
      </c>
      <c r="G28" s="229">
        <f t="shared" si="3"/>
        <v>0</v>
      </c>
      <c r="H28" s="229">
        <f t="shared" si="3"/>
        <v>0</v>
      </c>
      <c r="I28" s="229">
        <f t="shared" si="3"/>
        <v>0</v>
      </c>
      <c r="J28" s="229">
        <f t="shared" si="3"/>
        <v>0</v>
      </c>
      <c r="K28" s="229">
        <f t="shared" si="3"/>
        <v>0</v>
      </c>
      <c r="L28" s="230">
        <f t="shared" si="3"/>
        <v>0</v>
      </c>
      <c r="M28" s="358">
        <f>SUM(E28:L28)</f>
        <v>0</v>
      </c>
      <c r="N28" s="40"/>
      <c r="P28" s="17"/>
    </row>
    <row r="29" spans="2:16" ht="26.25" thickBot="1">
      <c r="B29" s="40"/>
      <c r="C29" s="568" t="s">
        <v>68</v>
      </c>
      <c r="D29" s="233" t="s">
        <v>499</v>
      </c>
      <c r="E29" s="237"/>
      <c r="F29" s="161"/>
      <c r="G29" s="161"/>
      <c r="H29" s="161"/>
      <c r="I29" s="161"/>
      <c r="J29" s="161"/>
      <c r="K29" s="161"/>
      <c r="L29" s="238"/>
      <c r="M29" s="358">
        <f>SUM(E29:L29)</f>
        <v>0</v>
      </c>
      <c r="N29" s="40"/>
      <c r="P29" s="17"/>
    </row>
    <row r="30" spans="2:16" ht="26.25" thickBot="1">
      <c r="B30" s="40"/>
      <c r="C30" s="360" t="s">
        <v>69</v>
      </c>
      <c r="D30" s="361" t="s">
        <v>181</v>
      </c>
      <c r="E30" s="362">
        <f aca="true" t="shared" si="4" ref="E30:L30">E29-E28</f>
        <v>0</v>
      </c>
      <c r="F30" s="363">
        <f t="shared" si="4"/>
        <v>0</v>
      </c>
      <c r="G30" s="363">
        <f t="shared" si="4"/>
        <v>0</v>
      </c>
      <c r="H30" s="363">
        <f t="shared" si="4"/>
        <v>0</v>
      </c>
      <c r="I30" s="363">
        <f t="shared" si="4"/>
        <v>0</v>
      </c>
      <c r="J30" s="363">
        <f t="shared" si="4"/>
        <v>0</v>
      </c>
      <c r="K30" s="363">
        <f t="shared" si="4"/>
        <v>0</v>
      </c>
      <c r="L30" s="364">
        <f t="shared" si="4"/>
        <v>0</v>
      </c>
      <c r="M30" s="545" t="s">
        <v>327</v>
      </c>
      <c r="N30" s="40"/>
      <c r="P30" s="17"/>
    </row>
    <row r="31" spans="2:16" ht="13.5" thickTop="1">
      <c r="B31" s="40"/>
      <c r="C31" s="799" t="s">
        <v>59</v>
      </c>
      <c r="D31" s="800"/>
      <c r="E31" s="800"/>
      <c r="F31" s="42"/>
      <c r="G31" s="42"/>
      <c r="H31" s="42"/>
      <c r="I31" s="800"/>
      <c r="J31" s="800"/>
      <c r="K31" s="42"/>
      <c r="L31" s="42"/>
      <c r="M31" s="42"/>
      <c r="N31" s="40"/>
      <c r="P31" s="17"/>
    </row>
    <row r="32" spans="2:16" ht="12.75">
      <c r="B32" s="41"/>
      <c r="C32" s="41" t="s">
        <v>257</v>
      </c>
      <c r="D32" s="41"/>
      <c r="E32" s="41"/>
      <c r="F32" s="42"/>
      <c r="G32" s="42"/>
      <c r="H32" s="42"/>
      <c r="I32" s="41"/>
      <c r="J32" s="41"/>
      <c r="K32" s="42"/>
      <c r="L32" s="42"/>
      <c r="M32" s="42"/>
      <c r="N32" s="41"/>
      <c r="P32" s="16"/>
    </row>
  </sheetData>
  <sheetProtection password="CCA4" sheet="1" objects="1" scenarios="1" selectLockedCells="1"/>
  <mergeCells count="12">
    <mergeCell ref="C27:M27"/>
    <mergeCell ref="C22:M22"/>
    <mergeCell ref="C17:M17"/>
    <mergeCell ref="C20:M20"/>
    <mergeCell ref="C5:M5"/>
    <mergeCell ref="C9:M9"/>
    <mergeCell ref="C10:M10"/>
    <mergeCell ref="C14:M14"/>
    <mergeCell ref="C7:M7"/>
    <mergeCell ref="C11:M11"/>
    <mergeCell ref="M12:M13"/>
    <mergeCell ref="C12:D12"/>
  </mergeCells>
  <conditionalFormatting sqref="A2:A1 E15:L16">
    <cfRule type="expression" priority="1" dxfId="7" stopIfTrue="1">
      <formula>OR(A$18&gt;0,A$19&gt;0)</formula>
    </cfRule>
  </conditionalFormatting>
  <conditionalFormatting sqref="E18:L19">
    <cfRule type="expression" priority="2" dxfId="7" stopIfTrue="1">
      <formula>OR(E$15&gt;0,E$16&gt;0)</formula>
    </cfRule>
  </conditionalFormatting>
  <conditionalFormatting sqref="L5:O16">
    <cfRule type="expression" priority="3" dxfId="7" stopIfTrue="1">
      <formula>OR(L$17&gt;0,L$18&gt;0)</formula>
    </cfRule>
  </conditionalFormatting>
  <dataValidations count="3">
    <dataValidation type="decimal" operator="greaterThanOrEqual" allowBlank="1" showInputMessage="1" showErrorMessage="1" error="Enter a dollar amount greater than zero." sqref="E29:L29 E13:L13 E16:L16">
      <formula1>0</formula1>
    </dataValidation>
    <dataValidation type="whole" operator="greaterThanOrEqual" allowBlank="1" showInputMessage="1" showErrorMessage="1" error="Enter a whole quantity greater than or equal to zero." sqref="E23:L24 E15:L15 E18:L18">
      <formula1>0</formula1>
    </dataValidation>
    <dataValidation type="decimal" operator="greaterThanOrEqual" allowBlank="1" showInputMessage="1" showErrorMessage="1" error="Enter a dollar amount greater than $250.00." sqref="E19:L19">
      <formula1>250</formula1>
    </dataValidation>
  </dataValidations>
  <hyperlinks>
    <hyperlink ref="P2" location="'BALANCE 1'!A1" display="1. BALANCE"/>
    <hyperlink ref="P3" location="'INCOME 2'!A1" display="2. INCOME"/>
    <hyperlink ref="P4" location="'PRIMARY ACCOUNT 3a'!A1" display="3.a PRIMARY ACCOUNT"/>
    <hyperlink ref="P7" location="'COMP BAL DTL 5'!A1" display="5. COMP BAL DTL"/>
    <hyperlink ref="P8" location="'INVENTORY DTL 6'!A1" display="6. INVENTORY DTL"/>
    <hyperlink ref="P9" location="'REGALIA SALES DTL 7'!A1" display="7. REGALIA SALES DTL"/>
    <hyperlink ref="P11" location="'TRANSFER IN 9'!A1" display="9. TRANSFER IN"/>
    <hyperlink ref="P12" location="'TRANSFER OUT 10'!A1" display="10. TRANSFER OUT"/>
    <hyperlink ref="P13" location="'INCOME DTL 11a'!A1" display="11.a INCOME DTL"/>
    <hyperlink ref="P14" location="'INCOME DTL 11b'!A1" display="11.b INCOME DTL"/>
    <hyperlink ref="P15" location="'EXPENSE DTL 12a'!A1" display="12.a EXPENSE DTL"/>
    <hyperlink ref="P16" location="'EXPENSE DTL 12b'!A1" display="12.b EXPENSE DTL"/>
    <hyperlink ref="P6" location="'CONTACT INFO 4'!A1" display="4. CONTACT INFO"/>
    <hyperlink ref="P19" location="'NEWSLETTER 15'!A1" display="15. NEWSLETTER"/>
    <hyperlink ref="P18" location="'FUNDS 14'!A1" display="14. FUNDS"/>
    <hyperlink ref="P17" location="'FINANCE COMM 13'!A1" display="13. FINANCE COMM"/>
    <hyperlink ref="P20" location="COMMENTS!A1" display="COMMENTS"/>
    <hyperlink ref="P5" location="'SECONDARY ACCOUNTS 3b'!A1" display="3.b SECONDARY ACCOUNTS"/>
    <hyperlink ref="P1" location="Contents!A1" display="CONTENTS"/>
    <hyperlink ref="P10" location="'DEPR DTL 8'!A1" display="8. DEPRECIATION DTL"/>
    <hyperlink ref="P21" location="'TRANSFER IN 9b'!A1" display="9.b TRANSFER IN"/>
    <hyperlink ref="P22" location="'TRANSFER OUT 10b'!A1" display="10.b TRANSFER OUT"/>
    <hyperlink ref="P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landscape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L53"/>
  <sheetViews>
    <sheetView showGridLines="0" showRowColHeaders="0" defaultGridColor="0" colorId="8" workbookViewId="0" topLeftCell="A1">
      <selection activeCell="L23" sqref="L23"/>
    </sheetView>
  </sheetViews>
  <sheetFormatPr defaultColWidth="9.33203125" defaultRowHeight="14.25" customHeight="1"/>
  <cols>
    <col min="1" max="2" width="3.83203125" style="54" customWidth="1"/>
    <col min="3" max="3" width="35.83203125" style="54" customWidth="1"/>
    <col min="4" max="4" width="6.83203125" style="54" customWidth="1"/>
    <col min="5" max="5" width="10.83203125" style="54" customWidth="1"/>
    <col min="6" max="6" width="15" style="54" bestFit="1" customWidth="1"/>
    <col min="7" max="9" width="14.83203125" style="54" customWidth="1"/>
    <col min="10" max="10" width="3.83203125" style="54" customWidth="1"/>
    <col min="11" max="11" width="9.33203125" style="54" customWidth="1"/>
    <col min="12" max="12" width="29" style="54" bestFit="1" customWidth="1"/>
    <col min="13" max="16384" width="9.33203125" style="54" customWidth="1"/>
  </cols>
  <sheetData>
    <row r="1" spans="1:12" ht="12.75">
      <c r="A1" s="133"/>
      <c r="L1" s="7" t="s">
        <v>526</v>
      </c>
    </row>
    <row r="2" spans="2:12" ht="12.75">
      <c r="B2" s="58"/>
      <c r="C2" s="600" t="str">
        <f>Contents!B50</f>
        <v>Version: AS XLI 1.2 MEDIUM locked</v>
      </c>
      <c r="D2" s="58"/>
      <c r="E2" s="58"/>
      <c r="F2" s="58"/>
      <c r="G2" s="58"/>
      <c r="H2" s="836"/>
      <c r="I2" s="836"/>
      <c r="J2" s="58"/>
      <c r="L2" s="7" t="s">
        <v>525</v>
      </c>
    </row>
    <row r="3" spans="2:12" s="55" customFormat="1" ht="12.75">
      <c r="B3" s="837"/>
      <c r="C3" s="838" t="s">
        <v>17</v>
      </c>
      <c r="D3" s="838"/>
      <c r="E3" s="838"/>
      <c r="F3" s="838"/>
      <c r="G3" s="838"/>
      <c r="H3" s="838"/>
      <c r="I3" s="838"/>
      <c r="J3" s="837"/>
      <c r="L3" s="7" t="s">
        <v>527</v>
      </c>
    </row>
    <row r="4" spans="2:12" ht="12.75">
      <c r="B4" s="58"/>
      <c r="C4" s="839"/>
      <c r="D4" s="58"/>
      <c r="E4" s="58"/>
      <c r="F4" s="58"/>
      <c r="G4" s="58"/>
      <c r="H4" s="839"/>
      <c r="I4" s="839"/>
      <c r="J4" s="58"/>
      <c r="L4" s="7" t="s">
        <v>528</v>
      </c>
    </row>
    <row r="5" spans="2:12" ht="12.75">
      <c r="B5" s="58"/>
      <c r="C5" s="1295" t="str">
        <f>Contents!B49</f>
        <v>Branch:                                                                           Period:               to                 .</v>
      </c>
      <c r="D5" s="1295"/>
      <c r="E5" s="1295"/>
      <c r="F5" s="1295"/>
      <c r="G5" s="1295"/>
      <c r="H5" s="1295"/>
      <c r="I5" s="1295"/>
      <c r="J5" s="58"/>
      <c r="L5" s="7" t="s">
        <v>529</v>
      </c>
    </row>
    <row r="6" spans="2:12" ht="12.75">
      <c r="B6" s="58"/>
      <c r="C6" s="839"/>
      <c r="D6" s="58"/>
      <c r="E6" s="58"/>
      <c r="F6" s="58"/>
      <c r="G6" s="58"/>
      <c r="H6" s="839"/>
      <c r="I6" s="839"/>
      <c r="J6" s="58"/>
      <c r="L6" s="7" t="s">
        <v>530</v>
      </c>
    </row>
    <row r="7" spans="2:12" ht="18.75">
      <c r="B7" s="58"/>
      <c r="C7" s="1305" t="s">
        <v>545</v>
      </c>
      <c r="D7" s="1197"/>
      <c r="E7" s="1197"/>
      <c r="F7" s="1197"/>
      <c r="G7" s="1197"/>
      <c r="H7" s="1197"/>
      <c r="I7" s="1197"/>
      <c r="J7" s="58"/>
      <c r="L7" s="7" t="s">
        <v>531</v>
      </c>
    </row>
    <row r="8" spans="2:12" ht="12.75">
      <c r="B8" s="58"/>
      <c r="C8" s="839"/>
      <c r="D8" s="58"/>
      <c r="E8" s="58"/>
      <c r="F8" s="58"/>
      <c r="G8" s="58"/>
      <c r="H8" s="839"/>
      <c r="I8" s="839"/>
      <c r="J8" s="58"/>
      <c r="L8" s="7" t="s">
        <v>532</v>
      </c>
    </row>
    <row r="9" spans="2:12" ht="15">
      <c r="B9" s="58"/>
      <c r="C9" s="1306" t="s">
        <v>143</v>
      </c>
      <c r="D9" s="1307"/>
      <c r="E9" s="1307"/>
      <c r="F9" s="1307"/>
      <c r="G9" s="1307"/>
      <c r="H9" s="1307"/>
      <c r="I9" s="1307"/>
      <c r="J9" s="58"/>
      <c r="L9" s="7" t="s">
        <v>533</v>
      </c>
    </row>
    <row r="10" spans="2:12" s="2" customFormat="1" ht="12.75">
      <c r="B10" s="840"/>
      <c r="C10" s="841" t="s">
        <v>265</v>
      </c>
      <c r="D10" s="105"/>
      <c r="E10" s="105"/>
      <c r="F10" s="105"/>
      <c r="G10" s="105"/>
      <c r="H10" s="105"/>
      <c r="I10" s="105"/>
      <c r="J10" s="840"/>
      <c r="L10" s="7" t="s">
        <v>537</v>
      </c>
    </row>
    <row r="11" spans="2:12" s="2" customFormat="1" ht="12.75">
      <c r="B11" s="840"/>
      <c r="C11" s="58" t="s">
        <v>264</v>
      </c>
      <c r="D11" s="58"/>
      <c r="E11" s="58"/>
      <c r="F11" s="58"/>
      <c r="G11" s="58"/>
      <c r="H11" s="58"/>
      <c r="I11" s="58"/>
      <c r="J11" s="840"/>
      <c r="L11" s="7" t="s">
        <v>534</v>
      </c>
    </row>
    <row r="12" spans="2:12" s="2" customFormat="1" ht="12.75">
      <c r="B12" s="840"/>
      <c r="C12" s="165" t="s">
        <v>266</v>
      </c>
      <c r="D12" s="165"/>
      <c r="E12" s="165"/>
      <c r="F12" s="165"/>
      <c r="G12" s="165"/>
      <c r="H12" s="165"/>
      <c r="I12" s="165"/>
      <c r="J12" s="840"/>
      <c r="L12" s="7" t="s">
        <v>535</v>
      </c>
    </row>
    <row r="13" spans="2:12" ht="14.25" customHeight="1" thickBot="1">
      <c r="B13" s="840"/>
      <c r="C13" s="165" t="s">
        <v>396</v>
      </c>
      <c r="D13" s="165"/>
      <c r="E13" s="165"/>
      <c r="F13" s="165"/>
      <c r="G13" s="165"/>
      <c r="H13" s="165"/>
      <c r="I13" s="165"/>
      <c r="J13" s="840"/>
      <c r="L13" s="7" t="s">
        <v>536</v>
      </c>
    </row>
    <row r="14" spans="2:12" ht="13.5" thickTop="1">
      <c r="B14" s="58"/>
      <c r="C14" s="1308" t="s">
        <v>270</v>
      </c>
      <c r="D14" s="1304" t="s">
        <v>210</v>
      </c>
      <c r="E14" s="1280" t="s">
        <v>203</v>
      </c>
      <c r="F14" s="1296" t="s">
        <v>293</v>
      </c>
      <c r="G14" s="1296" t="s">
        <v>395</v>
      </c>
      <c r="H14" s="1296" t="s">
        <v>394</v>
      </c>
      <c r="I14" s="1299" t="s">
        <v>295</v>
      </c>
      <c r="J14" s="58"/>
      <c r="L14" s="7" t="s">
        <v>552</v>
      </c>
    </row>
    <row r="15" spans="2:12" ht="12.75">
      <c r="B15" s="58"/>
      <c r="C15" s="1309"/>
      <c r="D15" s="1281"/>
      <c r="E15" s="1281"/>
      <c r="F15" s="1297"/>
      <c r="G15" s="1297"/>
      <c r="H15" s="1297"/>
      <c r="I15" s="1300"/>
      <c r="J15" s="58"/>
      <c r="L15" s="7" t="s">
        <v>553</v>
      </c>
    </row>
    <row r="16" spans="2:12" ht="13.5" thickBot="1">
      <c r="B16" s="58"/>
      <c r="C16" s="1310"/>
      <c r="D16" s="1282"/>
      <c r="E16" s="1282"/>
      <c r="F16" s="1298"/>
      <c r="G16" s="1298"/>
      <c r="H16" s="1298"/>
      <c r="I16" s="1301"/>
      <c r="J16" s="58"/>
      <c r="L16" s="7" t="s">
        <v>554</v>
      </c>
    </row>
    <row r="17" spans="2:12" ht="12.75">
      <c r="B17" s="58"/>
      <c r="C17" s="365"/>
      <c r="D17" s="184"/>
      <c r="E17" s="171"/>
      <c r="F17" s="185"/>
      <c r="G17" s="186"/>
      <c r="H17" s="172"/>
      <c r="I17" s="366">
        <f>IF(F17&gt;0,F17,G17)+H17</f>
        <v>0</v>
      </c>
      <c r="J17" s="58"/>
      <c r="L17" s="7" t="s">
        <v>564</v>
      </c>
    </row>
    <row r="18" spans="2:12" ht="12.75">
      <c r="B18" s="58"/>
      <c r="C18" s="367"/>
      <c r="D18" s="175"/>
      <c r="E18" s="173"/>
      <c r="F18" s="176"/>
      <c r="G18" s="176"/>
      <c r="H18" s="174"/>
      <c r="I18" s="368">
        <f aca="true" t="shared" si="0" ref="I18:I28">IF(F18&gt;0,F18,G18)+H18</f>
        <v>0</v>
      </c>
      <c r="J18" s="58"/>
      <c r="L18" s="7" t="s">
        <v>565</v>
      </c>
    </row>
    <row r="19" spans="2:12" ht="12.75">
      <c r="B19" s="58"/>
      <c r="C19" s="367"/>
      <c r="D19" s="177"/>
      <c r="E19" s="173"/>
      <c r="F19" s="176"/>
      <c r="G19" s="176"/>
      <c r="H19" s="174"/>
      <c r="I19" s="368">
        <f t="shared" si="0"/>
        <v>0</v>
      </c>
      <c r="J19" s="58"/>
      <c r="L19" s="7" t="s">
        <v>566</v>
      </c>
    </row>
    <row r="20" spans="2:12" ht="12.75">
      <c r="B20" s="58"/>
      <c r="C20" s="367"/>
      <c r="D20" s="177"/>
      <c r="E20" s="173"/>
      <c r="F20" s="176"/>
      <c r="G20" s="176"/>
      <c r="H20" s="174"/>
      <c r="I20" s="368">
        <f t="shared" si="0"/>
        <v>0</v>
      </c>
      <c r="J20" s="58"/>
      <c r="L20" s="7" t="s">
        <v>117</v>
      </c>
    </row>
    <row r="21" spans="2:12" ht="12.75">
      <c r="B21" s="58"/>
      <c r="C21" s="367"/>
      <c r="D21" s="177"/>
      <c r="E21" s="173"/>
      <c r="F21" s="176"/>
      <c r="G21" s="176"/>
      <c r="H21" s="174"/>
      <c r="I21" s="368">
        <f>IF(F21&gt;0,F21,G21)+H21</f>
        <v>0</v>
      </c>
      <c r="J21" s="58"/>
      <c r="L21" s="7" t="s">
        <v>568</v>
      </c>
    </row>
    <row r="22" spans="2:12" ht="12.75">
      <c r="B22" s="58"/>
      <c r="C22" s="367"/>
      <c r="D22" s="177"/>
      <c r="E22" s="173"/>
      <c r="F22" s="176"/>
      <c r="G22" s="176"/>
      <c r="H22" s="174"/>
      <c r="I22" s="368">
        <f t="shared" si="0"/>
        <v>0</v>
      </c>
      <c r="J22" s="58"/>
      <c r="L22" s="7" t="s">
        <v>569</v>
      </c>
    </row>
    <row r="23" spans="2:12" ht="12.75">
      <c r="B23" s="58"/>
      <c r="C23" s="367"/>
      <c r="D23" s="177"/>
      <c r="E23" s="173"/>
      <c r="F23" s="176"/>
      <c r="G23" s="176"/>
      <c r="H23" s="174"/>
      <c r="I23" s="368">
        <f t="shared" si="0"/>
        <v>0</v>
      </c>
      <c r="J23" s="58"/>
      <c r="L23" s="7" t="s">
        <v>331</v>
      </c>
    </row>
    <row r="24" spans="2:12" ht="12.75">
      <c r="B24" s="58"/>
      <c r="C24" s="367"/>
      <c r="D24" s="177"/>
      <c r="E24" s="173"/>
      <c r="F24" s="176"/>
      <c r="G24" s="176"/>
      <c r="H24" s="174"/>
      <c r="I24" s="368">
        <f t="shared" si="0"/>
        <v>0</v>
      </c>
      <c r="J24" s="58"/>
      <c r="L24" s="17"/>
    </row>
    <row r="25" spans="2:12" ht="12.75">
      <c r="B25" s="58"/>
      <c r="C25" s="367"/>
      <c r="D25" s="175"/>
      <c r="E25" s="173"/>
      <c r="F25" s="176"/>
      <c r="G25" s="176"/>
      <c r="H25" s="174"/>
      <c r="I25" s="368">
        <f>IF(F25&gt;0,F25,G25)+H25</f>
        <v>0</v>
      </c>
      <c r="J25" s="58"/>
      <c r="L25" s="17"/>
    </row>
    <row r="26" spans="2:12" ht="12.75">
      <c r="B26" s="58"/>
      <c r="C26" s="367"/>
      <c r="D26" s="175"/>
      <c r="E26" s="173"/>
      <c r="F26" s="176"/>
      <c r="G26" s="176"/>
      <c r="H26" s="174"/>
      <c r="I26" s="368">
        <f>IF(F26&gt;0,F26,G26)+H26</f>
        <v>0</v>
      </c>
      <c r="J26" s="58"/>
      <c r="L26" s="17"/>
    </row>
    <row r="27" spans="2:12" ht="14.25" customHeight="1">
      <c r="B27" s="58"/>
      <c r="C27" s="367"/>
      <c r="D27" s="175"/>
      <c r="E27" s="173"/>
      <c r="F27" s="176"/>
      <c r="G27" s="176"/>
      <c r="H27" s="174"/>
      <c r="I27" s="368">
        <f t="shared" si="0"/>
        <v>0</v>
      </c>
      <c r="J27" s="58"/>
      <c r="L27" s="17"/>
    </row>
    <row r="28" spans="2:12" ht="14.25" customHeight="1" thickBot="1">
      <c r="B28" s="58"/>
      <c r="C28" s="367"/>
      <c r="D28" s="175"/>
      <c r="E28" s="173"/>
      <c r="F28" s="176"/>
      <c r="G28" s="176"/>
      <c r="H28" s="174"/>
      <c r="I28" s="368">
        <f t="shared" si="0"/>
        <v>0</v>
      </c>
      <c r="J28" s="58"/>
      <c r="L28" s="17"/>
    </row>
    <row r="29" spans="2:12" ht="14.25" customHeight="1" thickBot="1">
      <c r="B29" s="58"/>
      <c r="C29" s="369"/>
      <c r="D29" s="189"/>
      <c r="E29" s="190" t="s">
        <v>71</v>
      </c>
      <c r="F29" s="187">
        <f>SUM(F17:F28)</f>
        <v>0</v>
      </c>
      <c r="G29" s="1283"/>
      <c r="H29" s="187">
        <f>SUMIF(H17:H28,"&gt;0",H17:H28)</f>
        <v>0</v>
      </c>
      <c r="I29" s="370">
        <f>SUM(I17:I28)</f>
        <v>0</v>
      </c>
      <c r="J29" s="844"/>
      <c r="L29" s="17"/>
    </row>
    <row r="30" spans="2:12" ht="15" customHeight="1" thickBot="1">
      <c r="B30" s="58"/>
      <c r="C30" s="371"/>
      <c r="D30" s="372"/>
      <c r="E30" s="373" t="s">
        <v>256</v>
      </c>
      <c r="F30" s="374" t="s">
        <v>148</v>
      </c>
      <c r="G30" s="1284"/>
      <c r="H30" s="374" t="s">
        <v>367</v>
      </c>
      <c r="I30" s="375" t="s">
        <v>149</v>
      </c>
      <c r="J30" s="58"/>
      <c r="L30" s="17"/>
    </row>
    <row r="31" spans="2:12" s="56" customFormat="1" ht="13.5" thickTop="1">
      <c r="B31" s="58"/>
      <c r="C31" s="165"/>
      <c r="D31" s="165"/>
      <c r="E31" s="165"/>
      <c r="F31" s="165"/>
      <c r="G31" s="165"/>
      <c r="H31" s="165"/>
      <c r="I31" s="165"/>
      <c r="J31" s="58"/>
      <c r="L31" s="17"/>
    </row>
    <row r="32" spans="2:12" ht="15" thickBot="1">
      <c r="B32" s="845"/>
      <c r="C32" s="1302" t="s">
        <v>517</v>
      </c>
      <c r="D32" s="1303"/>
      <c r="E32" s="1303"/>
      <c r="F32" s="1303"/>
      <c r="G32" s="1303"/>
      <c r="H32" s="1303"/>
      <c r="I32" s="1303"/>
      <c r="J32" s="845"/>
      <c r="L32" s="16"/>
    </row>
    <row r="33" spans="2:12" ht="27" thickBot="1" thickTop="1">
      <c r="B33" s="58"/>
      <c r="C33" s="1287" t="s">
        <v>473</v>
      </c>
      <c r="D33" s="1288"/>
      <c r="E33" s="1289"/>
      <c r="F33" s="1289"/>
      <c r="G33" s="1289"/>
      <c r="H33" s="376" t="s">
        <v>147</v>
      </c>
      <c r="I33" s="377" t="s">
        <v>145</v>
      </c>
      <c r="J33" s="165"/>
      <c r="L33" s="57"/>
    </row>
    <row r="34" spans="2:12" ht="12.75">
      <c r="B34" s="58"/>
      <c r="C34" s="1285"/>
      <c r="D34" s="1286"/>
      <c r="E34" s="1286"/>
      <c r="F34" s="1286"/>
      <c r="G34" s="1286"/>
      <c r="H34" s="169"/>
      <c r="I34" s="378"/>
      <c r="J34" s="165"/>
      <c r="L34" s="57"/>
    </row>
    <row r="35" spans="2:12" ht="12.75">
      <c r="B35" s="58"/>
      <c r="C35" s="1290"/>
      <c r="D35" s="1291"/>
      <c r="E35" s="1291"/>
      <c r="F35" s="1291"/>
      <c r="G35" s="1291"/>
      <c r="H35" s="170"/>
      <c r="I35" s="379"/>
      <c r="J35" s="165"/>
      <c r="L35" s="57"/>
    </row>
    <row r="36" spans="2:12" ht="12.75">
      <c r="B36" s="58"/>
      <c r="C36" s="1290"/>
      <c r="D36" s="1291"/>
      <c r="E36" s="1291"/>
      <c r="F36" s="1291"/>
      <c r="G36" s="1291"/>
      <c r="H36" s="170"/>
      <c r="I36" s="379"/>
      <c r="J36" s="165"/>
      <c r="L36" s="57"/>
    </row>
    <row r="37" spans="2:12" ht="12.75">
      <c r="B37" s="58"/>
      <c r="C37" s="1290"/>
      <c r="D37" s="1291"/>
      <c r="E37" s="1291"/>
      <c r="F37" s="1291"/>
      <c r="G37" s="1291"/>
      <c r="H37" s="170"/>
      <c r="I37" s="379"/>
      <c r="J37" s="165"/>
      <c r="L37" s="57"/>
    </row>
    <row r="38" spans="2:12" ht="12.75">
      <c r="B38" s="58"/>
      <c r="C38" s="1290"/>
      <c r="D38" s="1291"/>
      <c r="E38" s="1291"/>
      <c r="F38" s="1291"/>
      <c r="G38" s="1291"/>
      <c r="H38" s="170"/>
      <c r="I38" s="379"/>
      <c r="J38" s="165"/>
      <c r="L38" s="57"/>
    </row>
    <row r="39" spans="2:12" ht="12.75">
      <c r="B39" s="58"/>
      <c r="C39" s="1290"/>
      <c r="D39" s="1291"/>
      <c r="E39" s="1291"/>
      <c r="F39" s="1291"/>
      <c r="G39" s="1291"/>
      <c r="H39" s="170"/>
      <c r="I39" s="379"/>
      <c r="J39" s="165"/>
      <c r="K39" s="57"/>
      <c r="L39" s="57"/>
    </row>
    <row r="40" spans="2:12" ht="12.75">
      <c r="B40" s="58"/>
      <c r="C40" s="1290"/>
      <c r="D40" s="1291"/>
      <c r="E40" s="1291"/>
      <c r="F40" s="1291"/>
      <c r="G40" s="1291"/>
      <c r="H40" s="170"/>
      <c r="I40" s="379"/>
      <c r="J40" s="165"/>
      <c r="K40" s="57"/>
      <c r="L40" s="57"/>
    </row>
    <row r="41" spans="2:12" ht="12.75">
      <c r="B41" s="58"/>
      <c r="C41" s="1290"/>
      <c r="D41" s="1291"/>
      <c r="E41" s="1291"/>
      <c r="F41" s="1291"/>
      <c r="G41" s="1291"/>
      <c r="H41" s="170"/>
      <c r="I41" s="379"/>
      <c r="J41" s="165"/>
      <c r="K41" s="57"/>
      <c r="L41" s="57"/>
    </row>
    <row r="42" spans="2:12" ht="14.25" customHeight="1">
      <c r="B42" s="58"/>
      <c r="C42" s="1290"/>
      <c r="D42" s="1291"/>
      <c r="E42" s="1291"/>
      <c r="F42" s="1291"/>
      <c r="G42" s="1291"/>
      <c r="H42" s="170"/>
      <c r="I42" s="379"/>
      <c r="J42" s="165"/>
      <c r="K42" s="57"/>
      <c r="L42" s="57"/>
    </row>
    <row r="43" spans="2:12" ht="14.25" customHeight="1" thickBot="1">
      <c r="B43" s="58"/>
      <c r="C43" s="1290"/>
      <c r="D43" s="1291"/>
      <c r="E43" s="1291"/>
      <c r="F43" s="1291"/>
      <c r="G43" s="1291"/>
      <c r="H43" s="170"/>
      <c r="I43" s="379"/>
      <c r="J43" s="165"/>
      <c r="K43" s="57"/>
      <c r="L43" s="57"/>
    </row>
    <row r="44" spans="2:10" ht="13.5" thickBot="1">
      <c r="B44" s="58"/>
      <c r="C44" s="389"/>
      <c r="D44" s="390"/>
      <c r="E44" s="390"/>
      <c r="F44" s="390"/>
      <c r="G44" s="390"/>
      <c r="H44" s="391" t="s">
        <v>351</v>
      </c>
      <c r="I44" s="380">
        <f>SUM(I34:I43)</f>
        <v>0</v>
      </c>
      <c r="J44" s="165"/>
    </row>
    <row r="45" spans="2:12" ht="39" thickBot="1">
      <c r="B45" s="58"/>
      <c r="C45" s="522" t="s">
        <v>453</v>
      </c>
      <c r="D45" s="387" t="s">
        <v>210</v>
      </c>
      <c r="E45" s="387" t="s">
        <v>203</v>
      </c>
      <c r="F45" s="387" t="s">
        <v>454</v>
      </c>
      <c r="G45" s="387" t="s">
        <v>455</v>
      </c>
      <c r="H45" s="387" t="s">
        <v>456</v>
      </c>
      <c r="I45" s="388" t="s">
        <v>144</v>
      </c>
      <c r="J45" s="165"/>
      <c r="L45" s="57"/>
    </row>
    <row r="46" spans="2:12" ht="12.75">
      <c r="B46" s="58"/>
      <c r="C46" s="365"/>
      <c r="D46" s="171"/>
      <c r="E46" s="171"/>
      <c r="F46" s="172"/>
      <c r="G46" s="172"/>
      <c r="H46" s="166">
        <f>F46-G46</f>
        <v>0</v>
      </c>
      <c r="I46" s="378"/>
      <c r="J46" s="165"/>
      <c r="L46" s="57"/>
    </row>
    <row r="47" spans="2:11" ht="14.25" customHeight="1">
      <c r="B47" s="58"/>
      <c r="C47" s="367"/>
      <c r="D47" s="173"/>
      <c r="E47" s="173"/>
      <c r="F47" s="174"/>
      <c r="G47" s="174"/>
      <c r="H47" s="167">
        <f>F47-G47</f>
        <v>0</v>
      </c>
      <c r="I47" s="379"/>
      <c r="J47" s="165"/>
      <c r="K47" s="57"/>
    </row>
    <row r="48" spans="2:11" ht="13.5" thickBot="1">
      <c r="B48" s="58"/>
      <c r="C48" s="381"/>
      <c r="D48" s="191"/>
      <c r="E48" s="191"/>
      <c r="F48" s="188"/>
      <c r="G48" s="174"/>
      <c r="H48" s="167">
        <f>F48-G48</f>
        <v>0</v>
      </c>
      <c r="I48" s="379"/>
      <c r="J48" s="165"/>
      <c r="K48" s="57"/>
    </row>
    <row r="49" spans="2:10" ht="13.5" thickBot="1">
      <c r="B49" s="58"/>
      <c r="C49" s="382"/>
      <c r="D49" s="168"/>
      <c r="E49" s="168"/>
      <c r="F49" s="168"/>
      <c r="G49" s="190" t="s">
        <v>352</v>
      </c>
      <c r="H49" s="192">
        <f>SUM(H46:H48)</f>
        <v>0</v>
      </c>
      <c r="I49" s="380">
        <f>SUM(I46:I48)</f>
        <v>0</v>
      </c>
      <c r="J49" s="165"/>
    </row>
    <row r="50" spans="2:11" ht="13.5" thickBot="1">
      <c r="B50" s="58"/>
      <c r="C50" s="383"/>
      <c r="D50" s="168"/>
      <c r="E50" s="168"/>
      <c r="F50" s="287"/>
      <c r="G50" s="846" t="s">
        <v>353</v>
      </c>
      <c r="H50" s="168"/>
      <c r="I50" s="847">
        <f>I44+I49</f>
        <v>0</v>
      </c>
      <c r="J50" s="58"/>
      <c r="K50" s="57"/>
    </row>
    <row r="51" spans="2:10" ht="13.5" thickBot="1">
      <c r="B51" s="58"/>
      <c r="C51" s="384"/>
      <c r="D51" s="385"/>
      <c r="E51" s="385"/>
      <c r="F51" s="386"/>
      <c r="G51" s="373" t="s">
        <v>256</v>
      </c>
      <c r="H51" s="374" t="s">
        <v>424</v>
      </c>
      <c r="I51" s="375" t="s">
        <v>146</v>
      </c>
      <c r="J51" s="165"/>
    </row>
    <row r="52" spans="2:10" ht="13.5" thickTop="1">
      <c r="B52" s="58"/>
      <c r="C52" s="1293" t="s">
        <v>72</v>
      </c>
      <c r="D52" s="1294"/>
      <c r="E52" s="1294"/>
      <c r="F52" s="1294"/>
      <c r="G52" s="1294"/>
      <c r="H52" s="1294"/>
      <c r="I52" s="1294"/>
      <c r="J52" s="58"/>
    </row>
    <row r="53" spans="2:10" ht="14.25" customHeight="1">
      <c r="B53" s="59"/>
      <c r="C53" s="1292" t="s">
        <v>366</v>
      </c>
      <c r="D53" s="1104"/>
      <c r="E53" s="1104"/>
      <c r="F53" s="1104"/>
      <c r="G53" s="1104"/>
      <c r="H53" s="1104"/>
      <c r="I53" s="1104"/>
      <c r="J53" s="59"/>
    </row>
  </sheetData>
  <sheetProtection password="CCA4" sheet="1" objects="1" scenarios="1" selectLockedCells="1"/>
  <mergeCells count="25">
    <mergeCell ref="C5:I5"/>
    <mergeCell ref="G14:G16"/>
    <mergeCell ref="I14:I16"/>
    <mergeCell ref="C32:I32"/>
    <mergeCell ref="D14:D16"/>
    <mergeCell ref="H14:H16"/>
    <mergeCell ref="C7:I7"/>
    <mergeCell ref="C9:I9"/>
    <mergeCell ref="C14:C16"/>
    <mergeCell ref="F14:F16"/>
    <mergeCell ref="C53:I53"/>
    <mergeCell ref="C41:G41"/>
    <mergeCell ref="C42:G42"/>
    <mergeCell ref="C52:I52"/>
    <mergeCell ref="C43:G43"/>
    <mergeCell ref="C40:G40"/>
    <mergeCell ref="C39:G39"/>
    <mergeCell ref="C35:G35"/>
    <mergeCell ref="C37:G37"/>
    <mergeCell ref="C36:G36"/>
    <mergeCell ref="C38:G38"/>
    <mergeCell ref="E14:E16"/>
    <mergeCell ref="G29:G30"/>
    <mergeCell ref="C34:G34"/>
    <mergeCell ref="C33:G33"/>
  </mergeCells>
  <conditionalFormatting sqref="F17:F28">
    <cfRule type="expression" priority="1" dxfId="7" stopIfTrue="1">
      <formula>$G17&gt;0</formula>
    </cfRule>
  </conditionalFormatting>
  <conditionalFormatting sqref="G17:G28">
    <cfRule type="expression" priority="2" dxfId="7" stopIfTrue="1">
      <formula>$F17&gt;0</formula>
    </cfRule>
  </conditionalFormatting>
  <dataValidations count="5">
    <dataValidation type="decimal" operator="greaterThanOrEqual" allowBlank="1" showInputMessage="1" showErrorMessage="1" error="Enter a dollar amount greater than zero." sqref="G28:H28 I34:I43 F17:F28 F46:G48 I46:I48">
      <formula1>0</formula1>
    </dataValidation>
    <dataValidation type="whole" operator="greaterThan" allowBlank="1" showInputMessage="1" showErrorMessage="1" error="Enter full year greater than 1960." sqref="E17:E27 E46:E48">
      <formula1>1960</formula1>
    </dataValidation>
    <dataValidation type="whole" operator="greaterThan" allowBlank="1" showInputMessage="1" showErrorMessage="1" error="Enter a whole quantity greater than zero." sqref="H34:H43 D17:D27 D46:D48">
      <formula1>0</formula1>
    </dataValidation>
    <dataValidation type="decimal" operator="greaterThanOrEqual" allowBlank="1" showInputMessage="1" showErrorMessage="1" error="Enter a dollar amount greater than $500.00." sqref="G17:G27">
      <formula1>500</formula1>
    </dataValidation>
    <dataValidation type="decimal" operator="greaterThanOrEqual" allowBlank="1" showInputMessage="1" showErrorMessage="1" error="Enter a dollar amount greater than zero." sqref="H17:H27">
      <formula1>-99999999999999900</formula1>
    </dataValidation>
  </dataValidations>
  <hyperlinks>
    <hyperlink ref="L2" location="'BALANCE 1'!A1" display="1. BALANCE"/>
    <hyperlink ref="L3" location="'INCOME 2'!A1" display="2. INCOME"/>
    <hyperlink ref="L4" location="'PRIMARY ACCOUNT 3a'!A1" display="3.a PRIMARY ACCOUNT"/>
    <hyperlink ref="L7" location="'COMP BAL DTL 5'!A1" display="5. COMP BAL DTL"/>
    <hyperlink ref="L8" location="'INVENTORY DTL 6'!A1" display="6. INVENTORY DTL"/>
    <hyperlink ref="L9" location="'REGALIA SALES DTL 7'!A1" display="7. REGALIA SALES DTL"/>
    <hyperlink ref="L11" location="'TRANSFER IN 9'!A1" display="9. TRANSFER IN"/>
    <hyperlink ref="L12" location="'TRANSFER OUT 10'!A1" display="10. TRANSFER OUT"/>
    <hyperlink ref="L13" location="'INCOME DTL 11a'!A1" display="11.a INCOME DTL"/>
    <hyperlink ref="L14" location="'INCOME DTL 11b'!A1" display="11.b INCOME DTL"/>
    <hyperlink ref="L15" location="'EXPENSE DTL 12a'!A1" display="12.a EXPENSE DTL"/>
    <hyperlink ref="L16" location="'EXPENSE DTL 12b'!A1" display="12.b EXPENSE DTL"/>
    <hyperlink ref="L6" location="'CONTACT INFO 4'!A1" display="4. CONTACT INFO"/>
    <hyperlink ref="L19" location="'NEWSLETTER 15'!A1" display="15. NEWSLETTER"/>
    <hyperlink ref="L18" location="'FUNDS 14'!A1" display="14. FUNDS"/>
    <hyperlink ref="L17" location="'FINANCE COMM 13'!A1" display="13. FINANCE COMM"/>
    <hyperlink ref="L20" location="COMMENTS!A1" display="COMMENTS"/>
    <hyperlink ref="L5" location="'SECONDARY ACCOUNTS 3b'!A1" display="3.b SECONDARY ACCOUNTS"/>
    <hyperlink ref="L1" location="Contents!A1" display="CONTENTS"/>
    <hyperlink ref="L10" location="'DEPR DTL 8'!A1" display="8. DEPRECIATION DTL"/>
    <hyperlink ref="L21" location="'TRANSFER IN 9b'!A1" display="9.b TRANSFER IN"/>
    <hyperlink ref="L22" location="'TRANSFER OUT 10b'!A1" display="10.b TRANSFER OUT"/>
    <hyperlink ref="L23" location="FreeForm!A1" display="FREE FORM"/>
  </hyperlinks>
  <printOptions horizontalCentered="1"/>
  <pageMargins left="0.25" right="0.25" top="0.25" bottom="0.25" header="0" footer="0"/>
  <pageSetup blackAndWhite="1"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Society for Creative Anachronism,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 Financial Reports</dc:title>
  <dc:subject/>
  <dc:creator>Susan Earley</dc:creator>
  <cp:keywords/>
  <dc:description/>
  <cp:lastModifiedBy>Susan Earley</cp:lastModifiedBy>
  <cp:lastPrinted>2006-09-29T19:16:31Z</cp:lastPrinted>
  <dcterms:created xsi:type="dcterms:W3CDTF">2000-06-16T10:52:29Z</dcterms:created>
  <dcterms:modified xsi:type="dcterms:W3CDTF">2006-10-23T19:04:51Z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1803737553</vt:i4>
  </property>
  <property fmtid="{D5CDD505-2E9C-101B-9397-08002B2CF9AE}" pid="3" name="_EmailSubject">
    <vt:lpwstr>Update Exchequer Files</vt:lpwstr>
  </property>
  <property fmtid="{D5CDD505-2E9C-101B-9397-08002B2CF9AE}" pid="4" name="_AuthorEmail">
    <vt:lpwstr>evilkenya@tds.net</vt:lpwstr>
  </property>
  <property fmtid="{D5CDD505-2E9C-101B-9397-08002B2CF9AE}" pid="5" name="_AuthorEmailDisplayName">
    <vt:lpwstr>Heather "Kenya" Cushing</vt:lpwstr>
  </property>
</Properties>
</file>